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413server\Desktops\Room 404\Digital Literacy\Spreadsheets\"/>
    </mc:Choice>
  </mc:AlternateContent>
  <bookViews>
    <workbookView xWindow="0" yWindow="0" windowWidth="21570" windowHeight="8160"/>
  </bookViews>
  <sheets>
    <sheet name="Score Sheet" sheetId="2" r:id="rId1"/>
    <sheet name="Scenario 1" sheetId="1" r:id="rId2"/>
    <sheet name="Scenario 2" sheetId="5" r:id="rId3"/>
    <sheet name="Scenario 3" sheetId="3" r:id="rId4"/>
    <sheet name="Scenario 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M27" i="4" l="1"/>
  <c r="M22" i="4"/>
  <c r="M23" i="4"/>
  <c r="M24" i="4"/>
  <c r="M25" i="4"/>
  <c r="M26" i="4"/>
  <c r="G20" i="2" l="1"/>
  <c r="G19" i="2"/>
  <c r="G18" i="2"/>
  <c r="M28" i="4" l="1"/>
  <c r="G32" i="2" s="1"/>
  <c r="L6" i="4" l="1"/>
  <c r="L7" i="4" s="1"/>
  <c r="L28" i="4"/>
  <c r="G11" i="2" l="1"/>
  <c r="G13" i="2"/>
  <c r="G12" i="2"/>
  <c r="F4" i="3" l="1"/>
  <c r="G24" i="2" s="1"/>
  <c r="L19" i="4" l="1"/>
  <c r="G31" i="2" s="1"/>
  <c r="F10" i="3"/>
  <c r="G26" i="2" s="1"/>
  <c r="F7" i="3"/>
  <c r="G25" i="2" s="1"/>
  <c r="I18" i="2" l="1"/>
  <c r="G14" i="2"/>
  <c r="J10" i="4"/>
  <c r="K6" i="4" l="1"/>
  <c r="M6" i="4" s="1"/>
  <c r="G30" i="2"/>
  <c r="K7" i="4" l="1"/>
  <c r="G33" i="2" s="1"/>
  <c r="M7" i="4"/>
  <c r="G34" i="2" s="1"/>
  <c r="I30" i="2" l="1"/>
  <c r="I24" i="2"/>
  <c r="J36" i="2" l="1"/>
</calcChain>
</file>

<file path=xl/sharedStrings.xml><?xml version="1.0" encoding="utf-8"?>
<sst xmlns="http://schemas.openxmlformats.org/spreadsheetml/2006/main" count="138" uniqueCount="79">
  <si>
    <t>Math Formulas in Excel</t>
  </si>
  <si>
    <t>Total</t>
  </si>
  <si>
    <t>Discount</t>
  </si>
  <si>
    <t>Item</t>
  </si>
  <si>
    <t>Scenario 1: Adding, Subtracting, Multiply, Divide</t>
  </si>
  <si>
    <t>Subtract:</t>
  </si>
  <si>
    <t>Add:</t>
  </si>
  <si>
    <t>Multiply:</t>
  </si>
  <si>
    <t>Divide:</t>
  </si>
  <si>
    <t>Production Cost</t>
  </si>
  <si>
    <t>Tax</t>
  </si>
  <si>
    <t>% Off</t>
  </si>
  <si>
    <t>Disc. Total</t>
  </si>
  <si>
    <t>Retail Cost</t>
  </si>
  <si>
    <t>Profit Margin</t>
  </si>
  <si>
    <t>Profit</t>
  </si>
  <si>
    <t>Sale Price</t>
  </si>
  <si>
    <t>% off</t>
  </si>
  <si>
    <t>Orig. Price</t>
  </si>
  <si>
    <t>Customer Savings</t>
  </si>
  <si>
    <t>Answer Sheet</t>
  </si>
  <si>
    <t>Site Commission 3%</t>
  </si>
  <si>
    <t>Inventory</t>
  </si>
  <si>
    <t>1st Run</t>
  </si>
  <si>
    <t>2nd Run</t>
  </si>
  <si>
    <t>Total:</t>
  </si>
  <si>
    <t>Scenario 1:</t>
  </si>
  <si>
    <t>Score</t>
  </si>
  <si>
    <t>Possible</t>
  </si>
  <si>
    <t>Scenario 2:</t>
  </si>
  <si>
    <t>Scenario 3:</t>
  </si>
  <si>
    <t>Steplight Single Speed</t>
  </si>
  <si>
    <t>Steplight 5 Speed</t>
  </si>
  <si>
    <t>Stepsweet Single Speed</t>
  </si>
  <si>
    <t>Derailer Light Mark 2</t>
  </si>
  <si>
    <t>Derailer Light Mark 1</t>
  </si>
  <si>
    <t>Stepsweet 7 Speed</t>
  </si>
  <si>
    <t>Total Profit</t>
  </si>
  <si>
    <t>3rd Run</t>
  </si>
  <si>
    <t>Loss</t>
  </si>
  <si>
    <t>Net Profit</t>
  </si>
  <si>
    <t>%Tax</t>
  </si>
  <si>
    <t>Tax Total</t>
  </si>
  <si>
    <t xml:space="preserve">Name: </t>
  </si>
  <si>
    <t>Period:</t>
  </si>
  <si>
    <t>Do not enter any answers on this sheet. They will appear automatically as you work through each scenario. If your answer turns orange, it is correct.If it does not change, re-work your math.</t>
  </si>
  <si>
    <t>Units Sold</t>
  </si>
  <si>
    <t>Units Remaining</t>
  </si>
  <si>
    <t>Initial Profit</t>
  </si>
  <si>
    <t>Type</t>
  </si>
  <si>
    <t>Date</t>
  </si>
  <si>
    <t>Transaction</t>
  </si>
  <si>
    <t>Debit</t>
  </si>
  <si>
    <t>Credit</t>
  </si>
  <si>
    <t>Balance</t>
  </si>
  <si>
    <t>Wilcox Sports Power</t>
  </si>
  <si>
    <t>Amazon</t>
  </si>
  <si>
    <t>Comcast</t>
  </si>
  <si>
    <t>Paycheck</t>
  </si>
  <si>
    <t>Rent</t>
  </si>
  <si>
    <t>Maceys</t>
  </si>
  <si>
    <t>Cinnemack Theater</t>
  </si>
  <si>
    <t>Job Reimbursement</t>
  </si>
  <si>
    <t>Babysitting</t>
  </si>
  <si>
    <t>Target</t>
  </si>
  <si>
    <t>City of New Haven</t>
  </si>
  <si>
    <t>Six Flags</t>
  </si>
  <si>
    <t>McDonalds</t>
  </si>
  <si>
    <t>Walmart</t>
  </si>
  <si>
    <t>Deb</t>
  </si>
  <si>
    <t>Scenario 4:</t>
  </si>
  <si>
    <t>Scenario 4: Production &amp; Profit</t>
  </si>
  <si>
    <t>Scenario 3A: Find the Discount</t>
  </si>
  <si>
    <t>Scenarios 3B: Find the Tax</t>
  </si>
  <si>
    <t xml:space="preserve">Scenario 3C: Discount &amp; Tax </t>
  </si>
  <si>
    <t>3A Total:</t>
  </si>
  <si>
    <t>3B Total:</t>
  </si>
  <si>
    <t>3C Total:</t>
  </si>
  <si>
    <t>Scenario 2: Checkbook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</si>
</sst>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0"/>
    <numFmt numFmtId="165" formatCode="m/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44" fontId="0" fillId="0" borderId="0" xfId="1" applyFont="1"/>
    <xf numFmtId="2" fontId="0" fillId="0" borderId="0" xfId="0" applyNumberFormat="1"/>
    <xf numFmtId="0" fontId="5" fillId="0" borderId="0" xfId="0" applyFont="1"/>
    <xf numFmtId="0" fontId="5" fillId="12" borderId="2" xfId="0" applyFont="1" applyFill="1" applyBorder="1" applyProtection="1">
      <protection locked="0"/>
    </xf>
    <xf numFmtId="0" fontId="5" fillId="12" borderId="5" xfId="0" applyFont="1" applyFill="1" applyBorder="1" applyProtection="1"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6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Protection="1">
      <protection locked="0"/>
    </xf>
    <xf numFmtId="0" fontId="5" fillId="12" borderId="6" xfId="0" applyFont="1" applyFill="1" applyBorder="1" applyProtection="1">
      <protection locked="0"/>
    </xf>
    <xf numFmtId="0" fontId="5" fillId="10" borderId="0" xfId="0" applyFont="1" applyFill="1" applyBorder="1" applyProtection="1">
      <protection locked="0"/>
    </xf>
    <xf numFmtId="0" fontId="5" fillId="12" borderId="1" xfId="0" applyFont="1" applyFill="1" applyBorder="1" applyAlignment="1" applyProtection="1">
      <alignment horizontal="center"/>
      <protection locked="0"/>
    </xf>
    <xf numFmtId="0" fontId="5" fillId="12" borderId="0" xfId="0" applyFont="1" applyFill="1" applyProtection="1">
      <protection locked="0"/>
    </xf>
    <xf numFmtId="0" fontId="5" fillId="12" borderId="7" xfId="0" applyFont="1" applyFill="1" applyBorder="1" applyProtection="1">
      <protection locked="0"/>
    </xf>
    <xf numFmtId="0" fontId="5" fillId="12" borderId="8" xfId="0" applyFont="1" applyFill="1" applyBorder="1" applyProtection="1">
      <protection locked="0"/>
    </xf>
    <xf numFmtId="0" fontId="5" fillId="12" borderId="9" xfId="0" applyFont="1" applyFill="1" applyBorder="1" applyProtection="1">
      <protection locked="0"/>
    </xf>
    <xf numFmtId="0" fontId="5" fillId="12" borderId="0" xfId="0" applyFont="1" applyFill="1" applyBorder="1" applyProtection="1"/>
    <xf numFmtId="0" fontId="5" fillId="12" borderId="1" xfId="0" applyFont="1" applyFill="1" applyBorder="1" applyProtection="1"/>
    <xf numFmtId="0" fontId="5" fillId="12" borderId="1" xfId="0" applyFont="1" applyFill="1" applyBorder="1" applyAlignment="1" applyProtection="1">
      <alignment horizontal="center"/>
    </xf>
    <xf numFmtId="1" fontId="5" fillId="12" borderId="1" xfId="0" applyNumberFormat="1" applyFont="1" applyFill="1" applyBorder="1" applyAlignment="1" applyProtection="1">
      <alignment horizontal="center"/>
    </xf>
    <xf numFmtId="0" fontId="5" fillId="10" borderId="0" xfId="0" applyFont="1" applyFill="1" applyBorder="1" applyProtection="1"/>
    <xf numFmtId="0" fontId="5" fillId="10" borderId="0" xfId="0" applyFont="1" applyFill="1" applyProtection="1"/>
    <xf numFmtId="0" fontId="5" fillId="12" borderId="0" xfId="0" applyFont="1" applyFill="1" applyProtection="1"/>
    <xf numFmtId="0" fontId="5" fillId="12" borderId="1" xfId="0" applyFont="1" applyFill="1" applyBorder="1" applyAlignment="1" applyProtection="1">
      <alignment horizontal="center" vertical="center"/>
    </xf>
    <xf numFmtId="0" fontId="5" fillId="12" borderId="0" xfId="0" applyFont="1" applyFill="1" applyAlignment="1" applyProtection="1">
      <alignment horizontal="center"/>
    </xf>
    <xf numFmtId="0" fontId="5" fillId="12" borderId="0" xfId="0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/>
    </xf>
    <xf numFmtId="1" fontId="0" fillId="7" borderId="1" xfId="0" applyNumberFormat="1" applyFill="1" applyBorder="1" applyProtection="1">
      <protection locked="0"/>
    </xf>
    <xf numFmtId="44" fontId="0" fillId="5" borderId="1" xfId="1" applyFont="1" applyFill="1" applyBorder="1" applyAlignment="1" applyProtection="1">
      <alignment horizontal="center"/>
    </xf>
    <xf numFmtId="9" fontId="0" fillId="5" borderId="1" xfId="2" applyFont="1" applyFill="1" applyBorder="1" applyAlignment="1" applyProtection="1">
      <alignment horizontal="center"/>
    </xf>
    <xf numFmtId="9" fontId="0" fillId="0" borderId="1" xfId="2" applyFont="1" applyBorder="1" applyProtection="1"/>
    <xf numFmtId="44" fontId="0" fillId="2" borderId="1" xfId="0" applyNumberFormat="1" applyFill="1" applyBorder="1" applyProtection="1"/>
    <xf numFmtId="44" fontId="0" fillId="2" borderId="1" xfId="1" applyFont="1" applyFill="1" applyBorder="1" applyProtection="1"/>
    <xf numFmtId="39" fontId="0" fillId="7" borderId="1" xfId="1" applyNumberFormat="1" applyFont="1" applyFill="1" applyBorder="1" applyProtection="1">
      <protection locked="0"/>
    </xf>
    <xf numFmtId="164" fontId="0" fillId="0" borderId="1" xfId="2" applyNumberFormat="1" applyFont="1" applyBorder="1" applyProtection="1"/>
    <xf numFmtId="0" fontId="5" fillId="13" borderId="1" xfId="0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 vertical="center"/>
    </xf>
    <xf numFmtId="0" fontId="0" fillId="12" borderId="5" xfId="0" applyFill="1" applyBorder="1" applyProtection="1">
      <protection locked="0"/>
    </xf>
    <xf numFmtId="0" fontId="0" fillId="12" borderId="0" xfId="0" applyFill="1" applyBorder="1" applyProtection="1">
      <protection locked="0"/>
    </xf>
    <xf numFmtId="2" fontId="0" fillId="12" borderId="0" xfId="0" applyNumberFormat="1" applyFill="1" applyBorder="1" applyProtection="1">
      <protection locked="0"/>
    </xf>
    <xf numFmtId="0" fontId="0" fillId="12" borderId="6" xfId="0" applyFill="1" applyBorder="1" applyProtection="1">
      <protection locked="0"/>
    </xf>
    <xf numFmtId="0" fontId="0" fillId="12" borderId="0" xfId="0" applyFill="1" applyBorder="1" applyProtection="1"/>
    <xf numFmtId="0" fontId="0" fillId="12" borderId="0" xfId="0" applyFill="1" applyBorder="1" applyAlignment="1" applyProtection="1">
      <alignment horizontal="right"/>
      <protection locked="0"/>
    </xf>
    <xf numFmtId="0" fontId="2" fillId="12" borderId="0" xfId="0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2" borderId="7" xfId="0" applyFill="1" applyBorder="1" applyProtection="1">
      <protection locked="0"/>
    </xf>
    <xf numFmtId="0" fontId="0" fillId="12" borderId="8" xfId="0" applyFill="1" applyBorder="1" applyProtection="1">
      <protection locked="0"/>
    </xf>
    <xf numFmtId="2" fontId="0" fillId="12" borderId="8" xfId="0" applyNumberFormat="1" applyFill="1" applyBorder="1" applyProtection="1">
      <protection locked="0"/>
    </xf>
    <xf numFmtId="0" fontId="0" fillId="12" borderId="9" xfId="0" applyFill="1" applyBorder="1" applyProtection="1">
      <protection locked="0"/>
    </xf>
    <xf numFmtId="44" fontId="0" fillId="12" borderId="5" xfId="1" applyFont="1" applyFill="1" applyBorder="1" applyProtection="1"/>
    <xf numFmtId="9" fontId="0" fillId="12" borderId="0" xfId="2" applyFont="1" applyFill="1" applyBorder="1" applyProtection="1"/>
    <xf numFmtId="44" fontId="0" fillId="12" borderId="0" xfId="1" applyFont="1" applyFill="1" applyBorder="1" applyProtection="1"/>
    <xf numFmtId="2" fontId="0" fillId="12" borderId="0" xfId="0" applyNumberFormat="1" applyFill="1" applyBorder="1" applyProtection="1"/>
    <xf numFmtId="0" fontId="0" fillId="12" borderId="6" xfId="0" applyFill="1" applyBorder="1" applyProtection="1"/>
    <xf numFmtId="44" fontId="0" fillId="5" borderId="10" xfId="1" applyFont="1" applyFill="1" applyBorder="1" applyAlignment="1" applyProtection="1">
      <alignment horizontal="center"/>
    </xf>
    <xf numFmtId="39" fontId="0" fillId="0" borderId="10" xfId="1" applyNumberFormat="1" applyFont="1" applyBorder="1" applyProtection="1"/>
    <xf numFmtId="0" fontId="3" fillId="12" borderId="5" xfId="0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>
      <alignment horizontal="center"/>
    </xf>
    <xf numFmtId="0" fontId="3" fillId="12" borderId="6" xfId="0" applyFont="1" applyFill="1" applyBorder="1" applyAlignment="1" applyProtection="1">
      <alignment horizontal="center"/>
    </xf>
    <xf numFmtId="0" fontId="0" fillId="12" borderId="5" xfId="0" applyFill="1" applyBorder="1" applyProtection="1"/>
    <xf numFmtId="0" fontId="0" fillId="12" borderId="7" xfId="0" applyFill="1" applyBorder="1" applyProtection="1"/>
    <xf numFmtId="0" fontId="0" fillId="12" borderId="8" xfId="0" applyFill="1" applyBorder="1" applyProtection="1"/>
    <xf numFmtId="44" fontId="0" fillId="12" borderId="8" xfId="1" applyFont="1" applyFill="1" applyBorder="1" applyProtection="1"/>
    <xf numFmtId="2" fontId="0" fillId="12" borderId="8" xfId="0" applyNumberFormat="1" applyFill="1" applyBorder="1" applyProtection="1"/>
    <xf numFmtId="0" fontId="0" fillId="12" borderId="9" xfId="0" applyFill="1" applyBorder="1" applyProtection="1"/>
    <xf numFmtId="0" fontId="0" fillId="12" borderId="6" xfId="0" applyFill="1" applyBorder="1"/>
    <xf numFmtId="44" fontId="0" fillId="12" borderId="0" xfId="1" applyFont="1" applyFill="1" applyBorder="1" applyAlignment="1" applyProtection="1">
      <alignment horizontal="center"/>
    </xf>
    <xf numFmtId="39" fontId="0" fillId="12" borderId="0" xfId="1" applyNumberFormat="1" applyFont="1" applyFill="1" applyBorder="1" applyProtection="1">
      <protection locked="0"/>
    </xf>
    <xf numFmtId="0" fontId="0" fillId="6" borderId="5" xfId="0" applyFill="1" applyBorder="1"/>
    <xf numFmtId="0" fontId="0" fillId="6" borderId="0" xfId="0" applyFill="1" applyBorder="1"/>
    <xf numFmtId="9" fontId="0" fillId="6" borderId="0" xfId="2" applyFont="1" applyFill="1" applyBorder="1"/>
    <xf numFmtId="44" fontId="0" fillId="6" borderId="0" xfId="1" applyFont="1" applyFill="1" applyBorder="1"/>
    <xf numFmtId="0" fontId="0" fillId="12" borderId="0" xfId="0" applyFill="1" applyBorder="1"/>
    <xf numFmtId="0" fontId="0" fillId="8" borderId="5" xfId="0" applyFill="1" applyBorder="1"/>
    <xf numFmtId="0" fontId="0" fillId="8" borderId="0" xfId="0" applyFill="1" applyBorder="1"/>
    <xf numFmtId="44" fontId="0" fillId="8" borderId="0" xfId="0" applyNumberFormat="1" applyFill="1" applyBorder="1"/>
    <xf numFmtId="0" fontId="0" fillId="9" borderId="5" xfId="0" applyFill="1" applyBorder="1"/>
    <xf numFmtId="0" fontId="0" fillId="9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8" fillId="12" borderId="0" xfId="0" applyFont="1" applyFill="1" applyBorder="1"/>
    <xf numFmtId="0" fontId="8" fillId="12" borderId="6" xfId="0" applyFont="1" applyFill="1" applyBorder="1"/>
    <xf numFmtId="0" fontId="8" fillId="0" borderId="0" xfId="0" applyFont="1"/>
    <xf numFmtId="0" fontId="8" fillId="0" borderId="10" xfId="0" applyFont="1" applyBorder="1"/>
    <xf numFmtId="44" fontId="8" fillId="0" borderId="1" xfId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8" fillId="4" borderId="1" xfId="0" applyNumberFormat="1" applyFont="1" applyFill="1" applyBorder="1"/>
    <xf numFmtId="44" fontId="8" fillId="4" borderId="11" xfId="0" applyNumberFormat="1" applyFont="1" applyFill="1" applyBorder="1"/>
    <xf numFmtId="44" fontId="8" fillId="2" borderId="1" xfId="0" applyNumberFormat="1" applyFont="1" applyFill="1" applyBorder="1"/>
    <xf numFmtId="44" fontId="8" fillId="2" borderId="11" xfId="0" applyNumberFormat="1" applyFont="1" applyFill="1" applyBorder="1"/>
    <xf numFmtId="0" fontId="8" fillId="0" borderId="5" xfId="0" applyFont="1" applyBorder="1"/>
    <xf numFmtId="0" fontId="8" fillId="0" borderId="0" xfId="0" applyFont="1" applyBorder="1"/>
    <xf numFmtId="44" fontId="8" fillId="0" borderId="0" xfId="0" applyNumberFormat="1" applyFont="1" applyBorder="1"/>
    <xf numFmtId="44" fontId="8" fillId="2" borderId="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9" fontId="8" fillId="0" borderId="1" xfId="2" applyFont="1" applyBorder="1"/>
    <xf numFmtId="0" fontId="8" fillId="12" borderId="5" xfId="0" applyFont="1" applyFill="1" applyBorder="1"/>
    <xf numFmtId="0" fontId="8" fillId="12" borderId="7" xfId="0" applyFont="1" applyFill="1" applyBorder="1"/>
    <xf numFmtId="0" fontId="8" fillId="12" borderId="8" xfId="0" applyFont="1" applyFill="1" applyBorder="1"/>
    <xf numFmtId="0" fontId="8" fillId="12" borderId="9" xfId="0" applyFont="1" applyFill="1" applyBorder="1"/>
    <xf numFmtId="0" fontId="3" fillId="0" borderId="3" xfId="0" applyFont="1" applyBorder="1" applyAlignment="1"/>
    <xf numFmtId="165" fontId="0" fillId="0" borderId="0" xfId="0" applyNumberFormat="1"/>
    <xf numFmtId="0" fontId="10" fillId="14" borderId="10" xfId="0" applyFont="1" applyFill="1" applyBorder="1" applyAlignment="1" applyProtection="1">
      <alignment horizontal="center"/>
    </xf>
    <xf numFmtId="165" fontId="10" fillId="14" borderId="1" xfId="0" applyNumberFormat="1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4" borderId="11" xfId="0" applyFont="1" applyFill="1" applyBorder="1" applyAlignment="1" applyProtection="1">
      <alignment horizontal="center"/>
    </xf>
    <xf numFmtId="0" fontId="9" fillId="0" borderId="10" xfId="0" applyNumberFormat="1" applyFont="1" applyBorder="1" applyAlignment="1" applyProtection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9" fillId="11" borderId="11" xfId="0" applyFont="1" applyFill="1" applyBorder="1" applyAlignment="1" applyProtection="1">
      <alignment horizontal="center" vertical="center"/>
    </xf>
    <xf numFmtId="0" fontId="9" fillId="15" borderId="10" xfId="0" applyNumberFormat="1" applyFont="1" applyFill="1" applyBorder="1" applyAlignment="1" applyProtection="1">
      <alignment horizontal="center" vertical="center"/>
    </xf>
    <xf numFmtId="165" fontId="9" fillId="15" borderId="1" xfId="0" applyNumberFormat="1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 applyProtection="1">
      <alignment horizontal="left" vertical="center"/>
    </xf>
    <xf numFmtId="0" fontId="9" fillId="15" borderId="1" xfId="0" applyFont="1" applyFill="1" applyBorder="1" applyAlignment="1" applyProtection="1">
      <alignment horizontal="center" vertical="center"/>
    </xf>
    <xf numFmtId="0" fontId="9" fillId="15" borderId="12" xfId="0" applyNumberFormat="1" applyFont="1" applyFill="1" applyBorder="1" applyAlignment="1" applyProtection="1">
      <alignment horizontal="center" vertical="center"/>
    </xf>
    <xf numFmtId="165" fontId="9" fillId="15" borderId="13" xfId="0" applyNumberFormat="1" applyFont="1" applyFill="1" applyBorder="1" applyAlignment="1" applyProtection="1">
      <alignment horizontal="center" vertical="center"/>
    </xf>
    <xf numFmtId="0" fontId="9" fillId="15" borderId="13" xfId="0" applyFont="1" applyFill="1" applyBorder="1" applyAlignment="1" applyProtection="1">
      <alignment horizontal="left" vertical="center"/>
    </xf>
    <xf numFmtId="0" fontId="9" fillId="15" borderId="13" xfId="0" applyFont="1" applyFill="1" applyBorder="1" applyAlignment="1" applyProtection="1">
      <alignment horizontal="center" vertical="center"/>
    </xf>
    <xf numFmtId="0" fontId="9" fillId="11" borderId="11" xfId="0" applyFont="1" applyFill="1" applyBorder="1" applyAlignment="1" applyProtection="1">
      <alignment horizontal="center" vertical="center"/>
      <protection locked="0"/>
    </xf>
    <xf numFmtId="0" fontId="9" fillId="11" borderId="14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1" fontId="0" fillId="2" borderId="1" xfId="0" applyNumberFormat="1" applyFill="1" applyBorder="1" applyProtection="1">
      <protection locked="0"/>
    </xf>
    <xf numFmtId="0" fontId="0" fillId="7" borderId="1" xfId="1" applyNumberFormat="1" applyFont="1" applyFill="1" applyBorder="1" applyProtection="1">
      <protection locked="0"/>
    </xf>
    <xf numFmtId="0" fontId="8" fillId="11" borderId="1" xfId="1" applyNumberFormat="1" applyFont="1" applyFill="1" applyBorder="1" applyProtection="1">
      <protection locked="0"/>
    </xf>
    <xf numFmtId="44" fontId="8" fillId="11" borderId="1" xfId="1" applyNumberFormat="1" applyFont="1" applyFill="1" applyBorder="1" applyProtection="1">
      <protection locked="0"/>
    </xf>
    <xf numFmtId="44" fontId="8" fillId="11" borderId="1" xfId="1" applyFont="1" applyFill="1" applyBorder="1" applyProtection="1">
      <protection locked="0"/>
    </xf>
    <xf numFmtId="0" fontId="4" fillId="12" borderId="3" xfId="0" applyFont="1" applyFill="1" applyBorder="1" applyAlignment="1" applyProtection="1">
      <alignment horizontal="center"/>
      <protection locked="0"/>
    </xf>
    <xf numFmtId="0" fontId="4" fillId="12" borderId="4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6" fillId="12" borderId="6" xfId="0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/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2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12" borderId="2" xfId="0" applyFont="1" applyFill="1" applyBorder="1" applyAlignment="1" applyProtection="1">
      <alignment horizontal="center"/>
    </xf>
    <xf numFmtId="0" fontId="3" fillId="12" borderId="3" xfId="0" applyFont="1" applyFill="1" applyBorder="1" applyAlignment="1" applyProtection="1">
      <alignment horizontal="center"/>
    </xf>
    <xf numFmtId="0" fontId="3" fillId="12" borderId="4" xfId="0" applyFont="1" applyFill="1" applyBorder="1" applyAlignment="1" applyProtection="1">
      <alignment horizontal="center"/>
    </xf>
    <xf numFmtId="0" fontId="3" fillId="12" borderId="5" xfId="0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>
      <alignment horizontal="center"/>
    </xf>
    <xf numFmtId="0" fontId="3" fillId="12" borderId="6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7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A3" sqref="A3"/>
    </sheetView>
  </sheetViews>
  <sheetFormatPr defaultRowHeight="19.5" x14ac:dyDescent="0.3"/>
  <cols>
    <col min="1" max="1" width="2.85546875" style="3" customWidth="1"/>
    <col min="2" max="2" width="2.42578125" style="3" customWidth="1"/>
    <col min="3" max="4" width="9.140625" style="3"/>
    <col min="5" max="5" width="2.5703125" style="3" customWidth="1"/>
    <col min="6" max="6" width="13" style="3" customWidth="1"/>
    <col min="7" max="7" width="13.42578125" style="3" customWidth="1"/>
    <col min="8" max="8" width="6.42578125" style="3" customWidth="1"/>
    <col min="9" max="9" width="11" style="3" bestFit="1" customWidth="1"/>
    <col min="10" max="10" width="9.140625" style="3"/>
    <col min="11" max="11" width="8" style="3" customWidth="1"/>
    <col min="12" max="16384" width="9.140625" style="3"/>
  </cols>
  <sheetData>
    <row r="1" spans="1:11" ht="26.25" x14ac:dyDescent="0.4">
      <c r="A1" s="4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7.25" customHeight="1" x14ac:dyDescent="0.3">
      <c r="A2" s="5"/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1:11" x14ac:dyDescent="0.3">
      <c r="A3" s="5"/>
      <c r="B3" s="134" t="s">
        <v>45</v>
      </c>
      <c r="C3" s="134"/>
      <c r="D3" s="134"/>
      <c r="E3" s="134"/>
      <c r="F3" s="134"/>
      <c r="G3" s="134"/>
      <c r="H3" s="134"/>
      <c r="I3" s="134"/>
      <c r="J3" s="134"/>
      <c r="K3" s="135"/>
    </row>
    <row r="4" spans="1:11" x14ac:dyDescent="0.3">
      <c r="A4" s="5"/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x14ac:dyDescent="0.3">
      <c r="A5" s="5"/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5.2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x14ac:dyDescent="0.3">
      <c r="A7" s="5"/>
      <c r="B7" s="6"/>
      <c r="C7" s="6" t="s">
        <v>43</v>
      </c>
      <c r="D7" s="133"/>
      <c r="E7" s="133"/>
      <c r="F7" s="133"/>
      <c r="G7" s="133"/>
      <c r="H7" s="8"/>
      <c r="I7" s="6" t="s">
        <v>44</v>
      </c>
      <c r="J7" s="11"/>
      <c r="K7" s="7"/>
    </row>
    <row r="8" spans="1:11" ht="8.25" customHeight="1" x14ac:dyDescent="0.3">
      <c r="A8" s="5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x14ac:dyDescent="0.3">
      <c r="A9" s="5"/>
      <c r="B9" s="10" t="s">
        <v>26</v>
      </c>
      <c r="C9" s="10"/>
      <c r="D9" s="10"/>
      <c r="E9" s="10"/>
      <c r="F9" s="10"/>
      <c r="G9" s="10"/>
      <c r="H9" s="10"/>
      <c r="I9" s="10"/>
      <c r="J9" s="10"/>
      <c r="K9" s="9"/>
    </row>
    <row r="10" spans="1:11" x14ac:dyDescent="0.3">
      <c r="A10" s="5"/>
      <c r="B10" s="8"/>
      <c r="C10" s="8"/>
      <c r="D10" s="8"/>
      <c r="E10" s="16"/>
      <c r="F10" s="16" t="s">
        <v>28</v>
      </c>
      <c r="G10" s="16" t="s">
        <v>27</v>
      </c>
      <c r="H10" s="16"/>
      <c r="I10" s="16" t="s">
        <v>1</v>
      </c>
      <c r="J10" s="16"/>
      <c r="K10" s="9"/>
    </row>
    <row r="11" spans="1:11" x14ac:dyDescent="0.3">
      <c r="A11" s="5"/>
      <c r="B11" s="8"/>
      <c r="C11" s="8"/>
      <c r="D11" s="8"/>
      <c r="E11" s="17">
        <v>1</v>
      </c>
      <c r="F11" s="35">
        <v>1</v>
      </c>
      <c r="G11" s="23">
        <f>IF('Scenario 1'!D10=5576, 1,0)</f>
        <v>0</v>
      </c>
      <c r="H11" s="16"/>
      <c r="I11" s="19">
        <f>SUM(G11:G14)</f>
        <v>0</v>
      </c>
      <c r="J11" s="16"/>
      <c r="K11" s="9"/>
    </row>
    <row r="12" spans="1:11" x14ac:dyDescent="0.3">
      <c r="A12" s="5"/>
      <c r="B12" s="8"/>
      <c r="C12" s="8"/>
      <c r="D12" s="8"/>
      <c r="E12" s="17">
        <v>2</v>
      </c>
      <c r="F12" s="35">
        <v>1</v>
      </c>
      <c r="G12" s="23">
        <f>IF('Scenario 1'!D16=19339,1,0)</f>
        <v>0</v>
      </c>
      <c r="H12" s="16"/>
      <c r="I12" s="16"/>
      <c r="J12" s="16"/>
      <c r="K12" s="9"/>
    </row>
    <row r="13" spans="1:11" x14ac:dyDescent="0.3">
      <c r="A13" s="5"/>
      <c r="B13" s="8"/>
      <c r="C13" s="8"/>
      <c r="D13" s="8"/>
      <c r="E13" s="17">
        <v>3</v>
      </c>
      <c r="F13" s="35">
        <v>1</v>
      </c>
      <c r="G13" s="23">
        <f>IF('Scenario 1'!D22=16809,1,0)</f>
        <v>0</v>
      </c>
      <c r="H13" s="16"/>
      <c r="I13" s="16"/>
      <c r="J13" s="16"/>
      <c r="K13" s="9"/>
    </row>
    <row r="14" spans="1:11" x14ac:dyDescent="0.3">
      <c r="A14" s="5"/>
      <c r="B14" s="8"/>
      <c r="C14" s="8"/>
      <c r="D14" s="8"/>
      <c r="E14" s="17">
        <v>4</v>
      </c>
      <c r="F14" s="35">
        <v>1</v>
      </c>
      <c r="G14" s="23">
        <f>IF('Scenario 1'!D28=1201,1,0)</f>
        <v>0</v>
      </c>
      <c r="H14" s="16"/>
      <c r="I14" s="16"/>
      <c r="J14" s="16"/>
      <c r="K14" s="9"/>
    </row>
    <row r="15" spans="1:11" x14ac:dyDescent="0.3">
      <c r="A15" s="5"/>
      <c r="B15" s="8"/>
      <c r="C15" s="8"/>
      <c r="D15" s="8"/>
      <c r="E15" s="16"/>
      <c r="F15" s="16"/>
      <c r="G15" s="16"/>
      <c r="H15" s="16"/>
      <c r="I15" s="16"/>
      <c r="J15" s="16"/>
      <c r="K15" s="9"/>
    </row>
    <row r="16" spans="1:11" x14ac:dyDescent="0.3">
      <c r="A16" s="5"/>
      <c r="B16" s="10" t="s">
        <v>29</v>
      </c>
      <c r="C16" s="10"/>
      <c r="D16" s="10"/>
      <c r="E16" s="20"/>
      <c r="F16" s="21"/>
      <c r="G16" s="21"/>
      <c r="H16" s="20"/>
      <c r="I16" s="20"/>
      <c r="J16" s="20"/>
      <c r="K16" s="9"/>
    </row>
    <row r="17" spans="1:11" x14ac:dyDescent="0.3">
      <c r="A17" s="5"/>
      <c r="B17" s="8"/>
      <c r="C17" s="8"/>
      <c r="D17" s="8"/>
      <c r="E17" s="22"/>
      <c r="F17" s="16" t="s">
        <v>28</v>
      </c>
      <c r="G17" s="16" t="s">
        <v>27</v>
      </c>
      <c r="H17" s="16"/>
      <c r="I17" s="16" t="s">
        <v>1</v>
      </c>
      <c r="J17" s="16"/>
      <c r="K17" s="9"/>
    </row>
    <row r="18" spans="1:11" x14ac:dyDescent="0.3">
      <c r="A18" s="5"/>
      <c r="B18" s="8"/>
      <c r="C18" s="8"/>
      <c r="D18" s="8"/>
      <c r="E18" s="17">
        <v>1</v>
      </c>
      <c r="F18" s="36">
        <v>1</v>
      </c>
      <c r="G18" s="23">
        <f>IF('Scenario 2'!F4=313.29,1,0)</f>
        <v>0</v>
      </c>
      <c r="H18" s="16"/>
      <c r="I18" s="18">
        <f>SUM(G18:G20)</f>
        <v>0</v>
      </c>
      <c r="J18" s="16"/>
      <c r="K18" s="9"/>
    </row>
    <row r="19" spans="1:11" x14ac:dyDescent="0.3">
      <c r="A19" s="5"/>
      <c r="B19" s="8"/>
      <c r="C19" s="8"/>
      <c r="D19" s="8"/>
      <c r="E19" s="17">
        <v>2</v>
      </c>
      <c r="F19" s="36">
        <v>1</v>
      </c>
      <c r="G19" s="23">
        <f>IF('Scenario 2'!F13=415.95,1,0)</f>
        <v>0</v>
      </c>
      <c r="H19" s="16"/>
      <c r="I19" s="16"/>
      <c r="J19" s="16"/>
      <c r="K19" s="9"/>
    </row>
    <row r="20" spans="1:11" x14ac:dyDescent="0.3">
      <c r="A20" s="5"/>
      <c r="B20" s="8"/>
      <c r="C20" s="8"/>
      <c r="D20" s="8"/>
      <c r="E20" s="17">
        <v>3</v>
      </c>
      <c r="F20" s="36">
        <v>1</v>
      </c>
      <c r="G20" s="23">
        <f>IF('Scenario 2'!F18=806.52,1,0)</f>
        <v>0</v>
      </c>
      <c r="H20" s="16"/>
      <c r="I20" s="16"/>
      <c r="J20" s="16"/>
      <c r="K20" s="9"/>
    </row>
    <row r="21" spans="1:11" x14ac:dyDescent="0.3">
      <c r="A21" s="5"/>
      <c r="B21" s="8"/>
      <c r="C21" s="8"/>
      <c r="D21" s="8"/>
      <c r="E21" s="16"/>
      <c r="F21" s="16"/>
      <c r="G21" s="16"/>
      <c r="H21" s="16"/>
      <c r="I21" s="16"/>
      <c r="J21" s="16"/>
      <c r="K21" s="9"/>
    </row>
    <row r="22" spans="1:11" x14ac:dyDescent="0.3">
      <c r="A22" s="5"/>
      <c r="B22" s="10" t="s">
        <v>30</v>
      </c>
      <c r="C22" s="10"/>
      <c r="D22" s="10"/>
      <c r="E22" s="20"/>
      <c r="F22" s="21"/>
      <c r="G22" s="21"/>
      <c r="H22" s="20"/>
      <c r="I22" s="21"/>
      <c r="J22" s="20"/>
      <c r="K22" s="9"/>
    </row>
    <row r="23" spans="1:11" x14ac:dyDescent="0.3">
      <c r="A23" s="5"/>
      <c r="B23" s="8"/>
      <c r="C23" s="12"/>
      <c r="D23" s="12"/>
      <c r="E23" s="24"/>
      <c r="F23" s="25" t="s">
        <v>28</v>
      </c>
      <c r="G23" s="25" t="s">
        <v>27</v>
      </c>
      <c r="H23" s="22"/>
      <c r="I23" s="16" t="s">
        <v>1</v>
      </c>
      <c r="J23" s="16"/>
      <c r="K23" s="9"/>
    </row>
    <row r="24" spans="1:11" x14ac:dyDescent="0.3">
      <c r="A24" s="5"/>
      <c r="B24" s="8"/>
      <c r="C24" s="8"/>
      <c r="D24" s="8"/>
      <c r="E24" s="18">
        <v>1</v>
      </c>
      <c r="F24" s="35">
        <v>2</v>
      </c>
      <c r="G24" s="23">
        <f>IF('Scenario 3'!F4=210.53,1,0)</f>
        <v>0</v>
      </c>
      <c r="H24" s="16"/>
      <c r="I24" s="18">
        <f>SUM(G24:G26)</f>
        <v>0</v>
      </c>
      <c r="J24" s="16"/>
      <c r="K24" s="9"/>
    </row>
    <row r="25" spans="1:11" x14ac:dyDescent="0.3">
      <c r="A25" s="5"/>
      <c r="B25" s="8"/>
      <c r="C25" s="8"/>
      <c r="D25" s="8"/>
      <c r="E25" s="18">
        <v>2</v>
      </c>
      <c r="F25" s="35">
        <v>2</v>
      </c>
      <c r="G25" s="23">
        <f>IF('Scenario 3'!F7=4281.43,1,0)</f>
        <v>0</v>
      </c>
      <c r="H25" s="16"/>
      <c r="I25" s="16"/>
      <c r="J25" s="16"/>
      <c r="K25" s="9"/>
    </row>
    <row r="26" spans="1:11" x14ac:dyDescent="0.3">
      <c r="A26" s="5"/>
      <c r="B26" s="8"/>
      <c r="C26" s="8"/>
      <c r="D26" s="8"/>
      <c r="E26" s="18">
        <v>3</v>
      </c>
      <c r="F26" s="35">
        <v>2</v>
      </c>
      <c r="G26" s="23">
        <f>IF('Scenario 3'!F10=1057.44,1,0)</f>
        <v>0</v>
      </c>
      <c r="H26" s="16"/>
      <c r="I26" s="16"/>
      <c r="J26" s="16"/>
      <c r="K26" s="9"/>
    </row>
    <row r="27" spans="1:11" x14ac:dyDescent="0.3">
      <c r="A27" s="5"/>
      <c r="B27" s="8"/>
      <c r="C27" s="8"/>
      <c r="D27" s="8"/>
      <c r="E27" s="25"/>
      <c r="F27" s="25"/>
      <c r="G27" s="122"/>
      <c r="H27" s="16"/>
      <c r="I27" s="16"/>
      <c r="J27" s="16"/>
      <c r="K27" s="9"/>
    </row>
    <row r="28" spans="1:11" x14ac:dyDescent="0.3">
      <c r="A28" s="5"/>
      <c r="B28" s="10" t="s">
        <v>70</v>
      </c>
      <c r="C28" s="10"/>
      <c r="D28" s="10"/>
      <c r="E28" s="20"/>
      <c r="F28" s="21"/>
      <c r="G28" s="21"/>
      <c r="H28" s="20"/>
      <c r="I28" s="21"/>
      <c r="J28" s="20"/>
      <c r="K28" s="9"/>
    </row>
    <row r="29" spans="1:11" x14ac:dyDescent="0.3">
      <c r="A29" s="5"/>
      <c r="B29" s="8"/>
      <c r="C29" s="8"/>
      <c r="D29" s="8"/>
      <c r="E29" s="25"/>
      <c r="F29" s="25" t="s">
        <v>28</v>
      </c>
      <c r="G29" s="122" t="s">
        <v>27</v>
      </c>
      <c r="H29" s="16"/>
      <c r="I29" s="16" t="s">
        <v>1</v>
      </c>
      <c r="J29" s="16"/>
      <c r="K29" s="9"/>
    </row>
    <row r="30" spans="1:11" x14ac:dyDescent="0.3">
      <c r="A30" s="5"/>
      <c r="B30" s="8"/>
      <c r="C30" s="8"/>
      <c r="D30" s="8"/>
      <c r="E30" s="18">
        <v>1</v>
      </c>
      <c r="F30" s="35">
        <v>1</v>
      </c>
      <c r="G30" s="23">
        <f>IF('Scenario 4'!J10=163904.78,1,0)</f>
        <v>0</v>
      </c>
      <c r="H30" s="16"/>
      <c r="I30" s="18">
        <f>SUM(G30:G34)</f>
        <v>0</v>
      </c>
      <c r="J30" s="16"/>
      <c r="K30" s="9"/>
    </row>
    <row r="31" spans="1:11" x14ac:dyDescent="0.3">
      <c r="A31" s="5"/>
      <c r="B31" s="8"/>
      <c r="C31" s="8"/>
      <c r="D31" s="8"/>
      <c r="E31" s="18">
        <v>2</v>
      </c>
      <c r="F31" s="35">
        <v>1</v>
      </c>
      <c r="G31" s="23">
        <f>IF('Scenario 4'!L19=74292.3,1,0)</f>
        <v>0</v>
      </c>
      <c r="H31" s="16"/>
      <c r="I31" s="25"/>
      <c r="J31" s="16"/>
      <c r="K31" s="9"/>
    </row>
    <row r="32" spans="1:11" x14ac:dyDescent="0.3">
      <c r="A32" s="5"/>
      <c r="B32" s="8"/>
      <c r="C32" s="8"/>
      <c r="D32" s="8"/>
      <c r="E32" s="18">
        <v>3</v>
      </c>
      <c r="F32" s="35">
        <v>1</v>
      </c>
      <c r="G32" s="23">
        <f>IF('Scenario 4'!M28=18155,1,0)</f>
        <v>0</v>
      </c>
      <c r="H32" s="16"/>
      <c r="I32" s="25"/>
      <c r="J32" s="16"/>
      <c r="K32" s="9"/>
    </row>
    <row r="33" spans="1:11" x14ac:dyDescent="0.3">
      <c r="A33" s="5"/>
      <c r="B33" s="8"/>
      <c r="C33" s="8"/>
      <c r="D33" s="8"/>
      <c r="E33" s="18">
        <v>4</v>
      </c>
      <c r="F33" s="35">
        <v>1</v>
      </c>
      <c r="G33" s="23">
        <f>IF('Scenario 4'!K7=277331,1,0)</f>
        <v>0</v>
      </c>
      <c r="H33" s="16"/>
      <c r="I33" s="25"/>
      <c r="J33" s="16"/>
      <c r="K33" s="9"/>
    </row>
    <row r="34" spans="1:11" x14ac:dyDescent="0.3">
      <c r="A34" s="5"/>
      <c r="B34" s="8"/>
      <c r="C34" s="8"/>
      <c r="D34" s="8"/>
      <c r="E34" s="18">
        <v>5</v>
      </c>
      <c r="F34" s="35">
        <v>1</v>
      </c>
      <c r="G34" s="23">
        <f>IF('Scenario 4'!M7=259176,1,0)</f>
        <v>0</v>
      </c>
      <c r="H34" s="16"/>
      <c r="I34" s="25"/>
      <c r="J34" s="16"/>
      <c r="K34" s="9"/>
    </row>
    <row r="35" spans="1:11" x14ac:dyDescent="0.3">
      <c r="A35" s="5"/>
      <c r="B35" s="8"/>
      <c r="C35" s="8"/>
      <c r="D35" s="8"/>
      <c r="E35" s="16"/>
      <c r="F35" s="16"/>
      <c r="G35" s="16"/>
      <c r="H35" s="22"/>
      <c r="I35" s="16" t="s">
        <v>28</v>
      </c>
      <c r="J35" s="16" t="s">
        <v>27</v>
      </c>
      <c r="K35" s="9"/>
    </row>
    <row r="36" spans="1:11" x14ac:dyDescent="0.3">
      <c r="A36" s="5"/>
      <c r="B36" s="8"/>
      <c r="C36" s="8"/>
      <c r="D36" s="8"/>
      <c r="E36" s="16"/>
      <c r="F36" s="16"/>
      <c r="G36" s="16"/>
      <c r="H36" s="22"/>
      <c r="I36" s="18">
        <v>15</v>
      </c>
      <c r="J36" s="26">
        <f>I11+I18+I24+I30</f>
        <v>0</v>
      </c>
      <c r="K36" s="9"/>
    </row>
    <row r="37" spans="1:11" ht="20.25" thickBot="1" x14ac:dyDescent="0.3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5"/>
    </row>
  </sheetData>
  <sheetProtection sheet="1" selectLockedCells="1"/>
  <mergeCells count="4">
    <mergeCell ref="B1:K1"/>
    <mergeCell ref="B2:K2"/>
    <mergeCell ref="D7:G7"/>
    <mergeCell ref="B3:K5"/>
  </mergeCells>
  <conditionalFormatting sqref="G18 G29:G34">
    <cfRule type="cellIs" dxfId="26" priority="13" operator="equal">
      <formula>1</formula>
    </cfRule>
  </conditionalFormatting>
  <conditionalFormatting sqref="G19">
    <cfRule type="cellIs" dxfId="25" priority="12" operator="equal">
      <formula>1</formula>
    </cfRule>
  </conditionalFormatting>
  <conditionalFormatting sqref="G20">
    <cfRule type="cellIs" dxfId="24" priority="11" operator="equal">
      <formula>1</formula>
    </cfRule>
  </conditionalFormatting>
  <conditionalFormatting sqref="G11">
    <cfRule type="cellIs" dxfId="23" priority="10" operator="equal">
      <formula>1</formula>
    </cfRule>
  </conditionalFormatting>
  <conditionalFormatting sqref="G12">
    <cfRule type="cellIs" dxfId="22" priority="9" operator="equal">
      <formula>1</formula>
    </cfRule>
  </conditionalFormatting>
  <conditionalFormatting sqref="G13">
    <cfRule type="cellIs" dxfId="21" priority="8" operator="equal">
      <formula>1</formula>
    </cfRule>
  </conditionalFormatting>
  <conditionalFormatting sqref="G14">
    <cfRule type="cellIs" dxfId="20" priority="7" operator="equal">
      <formula>1</formula>
    </cfRule>
  </conditionalFormatting>
  <conditionalFormatting sqref="G27">
    <cfRule type="cellIs" dxfId="19" priority="4" operator="equal">
      <formula>1</formula>
    </cfRule>
  </conditionalFormatting>
  <conditionalFormatting sqref="G24">
    <cfRule type="cellIs" dxfId="18" priority="3" operator="equal">
      <formula>1</formula>
    </cfRule>
  </conditionalFormatting>
  <conditionalFormatting sqref="G25">
    <cfRule type="cellIs" dxfId="17" priority="2" operator="equal">
      <formula>1</formula>
    </cfRule>
  </conditionalFormatting>
  <conditionalFormatting sqref="G26">
    <cfRule type="cellIs" dxfId="16" priority="1" operator="equal">
      <formula>1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12" sqref="J12"/>
    </sheetView>
  </sheetViews>
  <sheetFormatPr defaultRowHeight="15" x14ac:dyDescent="0.25"/>
  <cols>
    <col min="1" max="1" width="6.28515625" customWidth="1"/>
    <col min="2" max="2" width="11.28515625" customWidth="1"/>
    <col min="3" max="3" width="10.7109375" customWidth="1"/>
    <col min="4" max="4" width="9.140625" style="2"/>
  </cols>
  <sheetData>
    <row r="1" spans="1:8" ht="26.25" customHeight="1" x14ac:dyDescent="0.35">
      <c r="A1" s="136" t="s">
        <v>4</v>
      </c>
      <c r="B1" s="137"/>
      <c r="C1" s="137"/>
      <c r="D1" s="137"/>
      <c r="E1" s="137"/>
      <c r="F1" s="137"/>
      <c r="G1" s="137"/>
      <c r="H1" s="138"/>
    </row>
    <row r="2" spans="1:8" x14ac:dyDescent="0.25">
      <c r="A2" s="37"/>
      <c r="B2" s="38"/>
      <c r="C2" s="38"/>
      <c r="D2" s="39"/>
      <c r="E2" s="38"/>
      <c r="F2" s="38"/>
      <c r="G2" s="38"/>
      <c r="H2" s="40"/>
    </row>
    <row r="3" spans="1:8" x14ac:dyDescent="0.25">
      <c r="A3" s="37"/>
      <c r="B3" s="38"/>
      <c r="C3" s="38"/>
      <c r="D3" s="39"/>
      <c r="E3" s="38"/>
      <c r="F3" s="38"/>
      <c r="G3" s="38"/>
      <c r="H3" s="40"/>
    </row>
    <row r="4" spans="1:8" x14ac:dyDescent="0.25">
      <c r="A4" s="37"/>
      <c r="B4" s="38"/>
      <c r="C4" s="38"/>
      <c r="D4" s="39"/>
      <c r="E4" s="38"/>
      <c r="F4" s="38"/>
      <c r="G4" s="38"/>
      <c r="H4" s="40"/>
    </row>
    <row r="5" spans="1:8" x14ac:dyDescent="0.25">
      <c r="A5" s="37"/>
      <c r="B5" s="38"/>
      <c r="C5" s="38"/>
      <c r="D5" s="39"/>
      <c r="E5" s="38"/>
      <c r="F5" s="38"/>
      <c r="G5" s="38"/>
      <c r="H5" s="40"/>
    </row>
    <row r="6" spans="1:8" x14ac:dyDescent="0.25">
      <c r="A6" s="37" t="s">
        <v>6</v>
      </c>
      <c r="B6" s="41">
        <v>15</v>
      </c>
      <c r="C6" s="41">
        <v>232</v>
      </c>
      <c r="D6" s="27"/>
      <c r="E6" s="38"/>
      <c r="F6" s="38"/>
      <c r="G6" s="38"/>
      <c r="H6" s="40"/>
    </row>
    <row r="7" spans="1:8" x14ac:dyDescent="0.25">
      <c r="A7" s="37"/>
      <c r="B7" s="41">
        <v>687</v>
      </c>
      <c r="C7" s="41">
        <v>211</v>
      </c>
      <c r="D7" s="27"/>
      <c r="E7" s="38"/>
      <c r="F7" s="38"/>
      <c r="G7" s="38"/>
      <c r="H7" s="40"/>
    </row>
    <row r="8" spans="1:8" x14ac:dyDescent="0.25">
      <c r="A8" s="37"/>
      <c r="B8" s="41">
        <v>587</v>
      </c>
      <c r="C8" s="41">
        <v>978</v>
      </c>
      <c r="D8" s="27"/>
      <c r="E8" s="38"/>
      <c r="F8" s="38"/>
      <c r="G8" s="38"/>
      <c r="H8" s="40"/>
    </row>
    <row r="9" spans="1:8" x14ac:dyDescent="0.25">
      <c r="A9" s="37"/>
      <c r="B9" s="41">
        <v>2545</v>
      </c>
      <c r="C9" s="41">
        <v>321</v>
      </c>
      <c r="D9" s="27"/>
      <c r="E9" s="38"/>
      <c r="F9" s="38"/>
      <c r="G9" s="38"/>
      <c r="H9" s="40"/>
    </row>
    <row r="10" spans="1:8" x14ac:dyDescent="0.25">
      <c r="A10" s="37"/>
      <c r="B10" s="38"/>
      <c r="C10" s="42" t="s">
        <v>25</v>
      </c>
      <c r="D10" s="124"/>
      <c r="E10" s="43"/>
      <c r="F10" s="38"/>
      <c r="G10" s="38"/>
      <c r="H10" s="40"/>
    </row>
    <row r="11" spans="1:8" x14ac:dyDescent="0.25">
      <c r="A11" s="37" t="s">
        <v>5</v>
      </c>
      <c r="B11" s="38"/>
      <c r="C11" s="38"/>
      <c r="D11" s="44"/>
      <c r="E11" s="38"/>
      <c r="F11" s="38"/>
      <c r="G11" s="38"/>
      <c r="H11" s="40"/>
    </row>
    <row r="12" spans="1:8" x14ac:dyDescent="0.25">
      <c r="A12" s="37"/>
      <c r="B12" s="41">
        <v>98</v>
      </c>
      <c r="C12" s="41">
        <v>17</v>
      </c>
      <c r="D12" s="27"/>
      <c r="E12" s="38"/>
      <c r="F12" s="38"/>
      <c r="G12" s="38"/>
      <c r="H12" s="40"/>
    </row>
    <row r="13" spans="1:8" x14ac:dyDescent="0.25">
      <c r="A13" s="37"/>
      <c r="B13" s="41">
        <v>789</v>
      </c>
      <c r="C13" s="41">
        <v>790</v>
      </c>
      <c r="D13" s="27"/>
      <c r="E13" s="38"/>
      <c r="F13" s="38"/>
      <c r="G13" s="38"/>
      <c r="H13" s="40"/>
    </row>
    <row r="14" spans="1:8" x14ac:dyDescent="0.25">
      <c r="A14" s="37"/>
      <c r="B14" s="41">
        <v>1458</v>
      </c>
      <c r="C14" s="41">
        <v>1241</v>
      </c>
      <c r="D14" s="27"/>
      <c r="E14" s="38"/>
      <c r="F14" s="38"/>
      <c r="G14" s="38"/>
      <c r="H14" s="40"/>
    </row>
    <row r="15" spans="1:8" x14ac:dyDescent="0.25">
      <c r="A15" s="37"/>
      <c r="B15" s="41">
        <v>21587</v>
      </c>
      <c r="C15" s="41">
        <v>2545</v>
      </c>
      <c r="D15" s="27"/>
      <c r="E15" s="38"/>
      <c r="F15" s="38"/>
      <c r="G15" s="38"/>
      <c r="H15" s="40"/>
    </row>
    <row r="16" spans="1:8" x14ac:dyDescent="0.25">
      <c r="A16" s="37"/>
      <c r="B16" s="38"/>
      <c r="C16" s="42" t="s">
        <v>25</v>
      </c>
      <c r="D16" s="124"/>
      <c r="E16" s="38"/>
      <c r="F16" s="38"/>
      <c r="G16" s="38"/>
      <c r="H16" s="40"/>
    </row>
    <row r="17" spans="1:8" x14ac:dyDescent="0.25">
      <c r="A17" s="37" t="s">
        <v>7</v>
      </c>
      <c r="B17" s="38"/>
      <c r="C17" s="38"/>
      <c r="D17" s="44"/>
      <c r="E17" s="38"/>
      <c r="F17" s="38"/>
      <c r="G17" s="38"/>
      <c r="H17" s="40"/>
    </row>
    <row r="18" spans="1:8" x14ac:dyDescent="0.25">
      <c r="A18" s="37"/>
      <c r="B18" s="41">
        <v>98</v>
      </c>
      <c r="C18" s="41">
        <v>4</v>
      </c>
      <c r="D18" s="27"/>
      <c r="E18" s="38"/>
      <c r="F18" s="38"/>
      <c r="G18" s="38"/>
      <c r="H18" s="40"/>
    </row>
    <row r="19" spans="1:8" x14ac:dyDescent="0.25">
      <c r="A19" s="37"/>
      <c r="B19" s="41">
        <v>21</v>
      </c>
      <c r="C19" s="41">
        <v>78</v>
      </c>
      <c r="D19" s="27"/>
      <c r="E19" s="38"/>
      <c r="F19" s="38"/>
      <c r="G19" s="38"/>
      <c r="H19" s="40"/>
    </row>
    <row r="20" spans="1:8" x14ac:dyDescent="0.25">
      <c r="A20" s="37"/>
      <c r="B20" s="41">
        <v>9</v>
      </c>
      <c r="C20" s="41">
        <v>68</v>
      </c>
      <c r="D20" s="27"/>
      <c r="E20" s="38"/>
      <c r="F20" s="38"/>
      <c r="G20" s="38"/>
      <c r="H20" s="40"/>
    </row>
    <row r="21" spans="1:8" x14ac:dyDescent="0.25">
      <c r="A21" s="37"/>
      <c r="B21" s="41">
        <v>31</v>
      </c>
      <c r="C21" s="41">
        <v>457</v>
      </c>
      <c r="D21" s="27"/>
      <c r="E21" s="38"/>
      <c r="F21" s="38"/>
      <c r="G21" s="38"/>
      <c r="H21" s="40"/>
    </row>
    <row r="22" spans="1:8" x14ac:dyDescent="0.25">
      <c r="A22" s="37"/>
      <c r="B22" s="38"/>
      <c r="C22" s="42" t="s">
        <v>25</v>
      </c>
      <c r="D22" s="124"/>
      <c r="E22" s="38"/>
      <c r="F22" s="38"/>
      <c r="G22" s="38"/>
      <c r="H22" s="40"/>
    </row>
    <row r="23" spans="1:8" x14ac:dyDescent="0.25">
      <c r="A23" s="37" t="s">
        <v>8</v>
      </c>
      <c r="B23" s="38"/>
      <c r="C23" s="38"/>
      <c r="D23" s="44"/>
      <c r="E23" s="38"/>
      <c r="F23" s="38"/>
      <c r="G23" s="38"/>
      <c r="H23" s="40"/>
    </row>
    <row r="24" spans="1:8" x14ac:dyDescent="0.25">
      <c r="A24" s="37"/>
      <c r="B24" s="41">
        <v>975</v>
      </c>
      <c r="C24" s="41">
        <v>15</v>
      </c>
      <c r="D24" s="27"/>
      <c r="E24" s="38"/>
      <c r="F24" s="38"/>
      <c r="G24" s="38"/>
      <c r="H24" s="40"/>
    </row>
    <row r="25" spans="1:8" x14ac:dyDescent="0.25">
      <c r="A25" s="37"/>
      <c r="B25" s="41">
        <v>8184</v>
      </c>
      <c r="C25" s="41">
        <v>93</v>
      </c>
      <c r="D25" s="27"/>
      <c r="E25" s="38"/>
      <c r="F25" s="38"/>
      <c r="G25" s="38"/>
      <c r="H25" s="40"/>
    </row>
    <row r="26" spans="1:8" x14ac:dyDescent="0.25">
      <c r="A26" s="37"/>
      <c r="B26" s="41">
        <v>2465</v>
      </c>
      <c r="C26" s="41">
        <v>29</v>
      </c>
      <c r="D26" s="27"/>
      <c r="E26" s="38"/>
      <c r="F26" s="38"/>
      <c r="G26" s="38"/>
      <c r="H26" s="40"/>
    </row>
    <row r="27" spans="1:8" x14ac:dyDescent="0.25">
      <c r="A27" s="37"/>
      <c r="B27" s="41">
        <v>4815</v>
      </c>
      <c r="C27" s="41">
        <v>5</v>
      </c>
      <c r="D27" s="27"/>
      <c r="E27" s="38"/>
      <c r="F27" s="38"/>
      <c r="G27" s="38"/>
      <c r="H27" s="40"/>
    </row>
    <row r="28" spans="1:8" x14ac:dyDescent="0.25">
      <c r="A28" s="37"/>
      <c r="B28" s="38"/>
      <c r="C28" s="42" t="s">
        <v>25</v>
      </c>
      <c r="D28" s="124"/>
      <c r="E28" s="38"/>
      <c r="F28" s="38"/>
      <c r="G28" s="38"/>
      <c r="H28" s="40"/>
    </row>
    <row r="29" spans="1:8" x14ac:dyDescent="0.25">
      <c r="A29" s="37"/>
      <c r="B29" s="38"/>
      <c r="C29" s="38"/>
      <c r="D29" s="39"/>
      <c r="E29" s="38"/>
      <c r="F29" s="38"/>
      <c r="G29" s="38"/>
      <c r="H29" s="40"/>
    </row>
    <row r="30" spans="1:8" x14ac:dyDescent="0.25">
      <c r="A30" s="37"/>
      <c r="B30" s="38"/>
      <c r="C30" s="38"/>
      <c r="D30" s="39"/>
      <c r="E30" s="38"/>
      <c r="F30" s="38"/>
      <c r="G30" s="38"/>
      <c r="H30" s="40"/>
    </row>
    <row r="31" spans="1:8" ht="15.75" thickBot="1" x14ac:dyDescent="0.3">
      <c r="A31" s="45"/>
      <c r="B31" s="46"/>
      <c r="C31" s="46"/>
      <c r="D31" s="47"/>
      <c r="E31" s="46"/>
      <c r="F31" s="46"/>
      <c r="G31" s="46"/>
      <c r="H31" s="48"/>
    </row>
  </sheetData>
  <sheetProtection sheet="1" objects="1" scenarios="1" formatCells="0" formatColumns="0" formatRows="0" insertColumns="0" insertRows="0" autoFilter="0"/>
  <mergeCells count="1">
    <mergeCell ref="A1:H1"/>
  </mergeCells>
  <conditionalFormatting sqref="D10">
    <cfRule type="cellIs" dxfId="15" priority="8" operator="equal">
      <formula>5576</formula>
    </cfRule>
  </conditionalFormatting>
  <conditionalFormatting sqref="D16">
    <cfRule type="cellIs" dxfId="14" priority="7" operator="equal">
      <formula>19339</formula>
    </cfRule>
  </conditionalFormatting>
  <conditionalFormatting sqref="D22">
    <cfRule type="cellIs" dxfId="13" priority="6" operator="equal">
      <formula>16809</formula>
    </cfRule>
  </conditionalFormatting>
  <conditionalFormatting sqref="D28">
    <cfRule type="cellIs" dxfId="12" priority="5" operator="equal">
      <formula>1201</formula>
    </cfRule>
  </conditionalFormatting>
  <conditionalFormatting sqref="E10">
    <cfRule type="iconSet" priority="3">
      <iconSet iconSet="3Symbols2">
        <cfvo type="percent" val="0"/>
        <cfvo type="percent" val="33"/>
        <cfvo type="percent" val="67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16" sqref="G16"/>
    </sheetView>
  </sheetViews>
  <sheetFormatPr defaultRowHeight="15" x14ac:dyDescent="0.25"/>
  <cols>
    <col min="1" max="1" width="6.7109375" customWidth="1"/>
    <col min="2" max="2" width="6.28515625" style="102" customWidth="1"/>
    <col min="3" max="3" width="26" customWidth="1"/>
    <col min="4" max="4" width="10.5703125" customWidth="1"/>
    <col min="6" max="6" width="10.7109375" customWidth="1"/>
  </cols>
  <sheetData>
    <row r="1" spans="1:13" ht="23.25" x14ac:dyDescent="0.35">
      <c r="A1" s="139" t="s">
        <v>78</v>
      </c>
      <c r="B1" s="140"/>
      <c r="C1" s="140"/>
      <c r="D1" s="140"/>
      <c r="E1" s="140"/>
      <c r="F1" s="141"/>
      <c r="G1" s="101"/>
      <c r="H1" s="101"/>
      <c r="I1" s="101"/>
      <c r="J1" s="101"/>
      <c r="K1" s="101"/>
      <c r="L1" s="101"/>
      <c r="M1" s="101"/>
    </row>
    <row r="2" spans="1:13" ht="18.75" x14ac:dyDescent="0.3">
      <c r="A2" s="103" t="s">
        <v>49</v>
      </c>
      <c r="B2" s="104" t="s">
        <v>50</v>
      </c>
      <c r="C2" s="105" t="s">
        <v>51</v>
      </c>
      <c r="D2" s="105" t="s">
        <v>52</v>
      </c>
      <c r="E2" s="105" t="s">
        <v>53</v>
      </c>
      <c r="F2" s="106" t="s">
        <v>54</v>
      </c>
    </row>
    <row r="3" spans="1:13" ht="24.95" customHeight="1" x14ac:dyDescent="0.25">
      <c r="A3" s="107"/>
      <c r="B3" s="108">
        <v>42278</v>
      </c>
      <c r="C3" s="109"/>
      <c r="D3" s="110"/>
      <c r="E3" s="110"/>
      <c r="F3" s="111">
        <v>328.98</v>
      </c>
    </row>
    <row r="4" spans="1:13" ht="24.95" customHeight="1" x14ac:dyDescent="0.25">
      <c r="A4" s="112">
        <v>105</v>
      </c>
      <c r="B4" s="113">
        <v>42280</v>
      </c>
      <c r="C4" s="114" t="s">
        <v>55</v>
      </c>
      <c r="D4" s="115">
        <v>15.69</v>
      </c>
      <c r="E4" s="115"/>
      <c r="F4" s="120"/>
    </row>
    <row r="5" spans="1:13" ht="24.95" customHeight="1" x14ac:dyDescent="0.25">
      <c r="A5" s="107" t="s">
        <v>69</v>
      </c>
      <c r="B5" s="108">
        <v>42280</v>
      </c>
      <c r="C5" s="109" t="s">
        <v>56</v>
      </c>
      <c r="D5" s="110">
        <v>75.89</v>
      </c>
      <c r="E5" s="110"/>
      <c r="F5" s="120"/>
    </row>
    <row r="6" spans="1:13" ht="24.95" customHeight="1" x14ac:dyDescent="0.25">
      <c r="A6" s="112" t="s">
        <v>69</v>
      </c>
      <c r="B6" s="113">
        <v>42285</v>
      </c>
      <c r="C6" s="114" t="s">
        <v>57</v>
      </c>
      <c r="D6" s="115">
        <v>91.87</v>
      </c>
      <c r="E6" s="115"/>
      <c r="F6" s="120"/>
    </row>
    <row r="7" spans="1:13" ht="24.95" customHeight="1" x14ac:dyDescent="0.25">
      <c r="A7" s="107"/>
      <c r="B7" s="108">
        <v>42287</v>
      </c>
      <c r="C7" s="109" t="s">
        <v>58</v>
      </c>
      <c r="D7" s="110"/>
      <c r="E7" s="110">
        <v>652.87</v>
      </c>
      <c r="F7" s="120"/>
    </row>
    <row r="8" spans="1:13" ht="24.95" customHeight="1" x14ac:dyDescent="0.25">
      <c r="A8" s="112">
        <v>106</v>
      </c>
      <c r="B8" s="113">
        <v>42287</v>
      </c>
      <c r="C8" s="114" t="s">
        <v>59</v>
      </c>
      <c r="D8" s="115">
        <v>275</v>
      </c>
      <c r="E8" s="115"/>
      <c r="F8" s="120"/>
    </row>
    <row r="9" spans="1:13" ht="24.95" customHeight="1" x14ac:dyDescent="0.25">
      <c r="A9" s="107">
        <v>107</v>
      </c>
      <c r="B9" s="108">
        <v>42287</v>
      </c>
      <c r="C9" s="109" t="s">
        <v>60</v>
      </c>
      <c r="D9" s="110">
        <v>98.78</v>
      </c>
      <c r="E9" s="110"/>
      <c r="F9" s="120"/>
    </row>
    <row r="10" spans="1:13" ht="24.95" customHeight="1" x14ac:dyDescent="0.25">
      <c r="A10" s="112">
        <v>108</v>
      </c>
      <c r="B10" s="113">
        <v>42291</v>
      </c>
      <c r="C10" s="114" t="s">
        <v>61</v>
      </c>
      <c r="D10" s="115">
        <v>19.87</v>
      </c>
      <c r="E10" s="115"/>
      <c r="F10" s="120"/>
    </row>
    <row r="11" spans="1:13" ht="24.95" customHeight="1" x14ac:dyDescent="0.25">
      <c r="A11" s="107"/>
      <c r="B11" s="108">
        <v>42292</v>
      </c>
      <c r="C11" s="109" t="s">
        <v>62</v>
      </c>
      <c r="D11" s="110"/>
      <c r="E11" s="110">
        <v>25.18</v>
      </c>
      <c r="F11" s="120"/>
    </row>
    <row r="12" spans="1:13" ht="24.95" customHeight="1" x14ac:dyDescent="0.25">
      <c r="A12" s="112"/>
      <c r="B12" s="113">
        <v>42293</v>
      </c>
      <c r="C12" s="114" t="s">
        <v>63</v>
      </c>
      <c r="D12" s="115"/>
      <c r="E12" s="115">
        <v>15</v>
      </c>
      <c r="F12" s="120"/>
    </row>
    <row r="13" spans="1:13" ht="24.95" customHeight="1" x14ac:dyDescent="0.25">
      <c r="A13" s="107" t="s">
        <v>69</v>
      </c>
      <c r="B13" s="108">
        <v>42299</v>
      </c>
      <c r="C13" s="109" t="s">
        <v>68</v>
      </c>
      <c r="D13" s="110">
        <v>28.98</v>
      </c>
      <c r="E13" s="110"/>
      <c r="F13" s="120"/>
    </row>
    <row r="14" spans="1:13" ht="24.95" customHeight="1" x14ac:dyDescent="0.25">
      <c r="A14" s="112" t="s">
        <v>69</v>
      </c>
      <c r="B14" s="113">
        <v>42301</v>
      </c>
      <c r="C14" s="114" t="s">
        <v>64</v>
      </c>
      <c r="D14" s="115">
        <v>54.25</v>
      </c>
      <c r="E14" s="115"/>
      <c r="F14" s="120"/>
    </row>
    <row r="15" spans="1:13" ht="24.95" customHeight="1" x14ac:dyDescent="0.25">
      <c r="A15" s="107">
        <v>109</v>
      </c>
      <c r="B15" s="108">
        <v>42305</v>
      </c>
      <c r="C15" s="109" t="s">
        <v>65</v>
      </c>
      <c r="D15" s="110">
        <v>69.87</v>
      </c>
      <c r="E15" s="110"/>
      <c r="F15" s="120"/>
    </row>
    <row r="16" spans="1:13" ht="24.95" customHeight="1" x14ac:dyDescent="0.25">
      <c r="A16" s="112">
        <v>110</v>
      </c>
      <c r="B16" s="113">
        <v>42305</v>
      </c>
      <c r="C16" s="114" t="s">
        <v>66</v>
      </c>
      <c r="D16" s="115">
        <v>98.74</v>
      </c>
      <c r="E16" s="115"/>
      <c r="F16" s="120"/>
    </row>
    <row r="17" spans="1:6" ht="24.95" customHeight="1" x14ac:dyDescent="0.25">
      <c r="A17" s="107" t="s">
        <v>69</v>
      </c>
      <c r="B17" s="108">
        <v>42307</v>
      </c>
      <c r="C17" s="109" t="s">
        <v>67</v>
      </c>
      <c r="D17" s="110">
        <v>15.02</v>
      </c>
      <c r="E17" s="110"/>
      <c r="F17" s="120"/>
    </row>
    <row r="18" spans="1:6" ht="24.95" customHeight="1" thickBot="1" x14ac:dyDescent="0.3">
      <c r="A18" s="116"/>
      <c r="B18" s="117">
        <v>42308</v>
      </c>
      <c r="C18" s="118" t="s">
        <v>58</v>
      </c>
      <c r="D18" s="119"/>
      <c r="E18" s="119">
        <v>628.45000000000005</v>
      </c>
      <c r="F18" s="121"/>
    </row>
  </sheetData>
  <sheetProtection sheet="1" objects="1" scenarios="1" formatCells="0" formatColumns="0" formatRows="0"/>
  <mergeCells count="1">
    <mergeCell ref="A1:F1"/>
  </mergeCells>
  <conditionalFormatting sqref="F18">
    <cfRule type="cellIs" dxfId="11" priority="1" operator="equal">
      <formula>806.52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29" sqref="F29"/>
    </sheetView>
  </sheetViews>
  <sheetFormatPr defaultRowHeight="15" x14ac:dyDescent="0.25"/>
  <cols>
    <col min="1" max="3" width="14.42578125" customWidth="1"/>
    <col min="4" max="4" width="14.42578125" style="1" customWidth="1"/>
    <col min="5" max="6" width="13.28515625" style="2" customWidth="1"/>
    <col min="7" max="7" width="4.7109375" customWidth="1"/>
  </cols>
  <sheetData>
    <row r="1" spans="1:7" ht="23.25" x14ac:dyDescent="0.35">
      <c r="A1" s="142" t="s">
        <v>72</v>
      </c>
      <c r="B1" s="143"/>
      <c r="C1" s="143"/>
      <c r="D1" s="143"/>
      <c r="E1" s="143"/>
      <c r="F1" s="143"/>
      <c r="G1" s="144"/>
    </row>
    <row r="2" spans="1:7" x14ac:dyDescent="0.25">
      <c r="A2" s="49"/>
      <c r="B2" s="50"/>
      <c r="C2" s="51"/>
      <c r="D2" s="51"/>
      <c r="E2" s="52"/>
      <c r="F2" s="52"/>
      <c r="G2" s="53"/>
    </row>
    <row r="3" spans="1:7" x14ac:dyDescent="0.25">
      <c r="A3" s="54" t="s">
        <v>13</v>
      </c>
      <c r="B3" s="29" t="s">
        <v>11</v>
      </c>
      <c r="C3" s="28" t="s">
        <v>12</v>
      </c>
      <c r="D3" s="28" t="s">
        <v>1</v>
      </c>
      <c r="E3" s="52"/>
      <c r="F3" s="123" t="s">
        <v>75</v>
      </c>
      <c r="G3" s="65"/>
    </row>
    <row r="4" spans="1:7" x14ac:dyDescent="0.25">
      <c r="A4" s="55">
        <v>4.99</v>
      </c>
      <c r="B4" s="30">
        <v>0.25</v>
      </c>
      <c r="C4" s="33"/>
      <c r="D4" s="33"/>
      <c r="E4" s="52"/>
      <c r="F4" s="31">
        <f>ROUND(SUM(D4:D13),2)</f>
        <v>0</v>
      </c>
      <c r="G4" s="65"/>
    </row>
    <row r="5" spans="1:7" x14ac:dyDescent="0.25">
      <c r="A5" s="55">
        <v>6.98</v>
      </c>
      <c r="B5" s="30">
        <v>0.15</v>
      </c>
      <c r="C5" s="33"/>
      <c r="D5" s="33"/>
      <c r="E5" s="52"/>
      <c r="F5" s="41"/>
      <c r="G5" s="65"/>
    </row>
    <row r="6" spans="1:7" x14ac:dyDescent="0.25">
      <c r="A6" s="55">
        <v>12.89</v>
      </c>
      <c r="B6" s="30">
        <v>0.05</v>
      </c>
      <c r="C6" s="33"/>
      <c r="D6" s="33"/>
      <c r="E6" s="52"/>
      <c r="F6" s="41" t="s">
        <v>76</v>
      </c>
      <c r="G6" s="65"/>
    </row>
    <row r="7" spans="1:7" x14ac:dyDescent="0.25">
      <c r="A7" s="55">
        <v>15.99</v>
      </c>
      <c r="B7" s="30">
        <v>0.75</v>
      </c>
      <c r="C7" s="33"/>
      <c r="D7" s="33"/>
      <c r="E7" s="52"/>
      <c r="F7" s="32">
        <f>ROUND(SUM(D18:D25),2)</f>
        <v>0</v>
      </c>
      <c r="G7" s="65"/>
    </row>
    <row r="8" spans="1:7" x14ac:dyDescent="0.25">
      <c r="A8" s="55">
        <v>4</v>
      </c>
      <c r="B8" s="30">
        <v>0.3</v>
      </c>
      <c r="C8" s="33"/>
      <c r="D8" s="33"/>
      <c r="E8" s="52"/>
      <c r="F8" s="41"/>
      <c r="G8" s="65"/>
    </row>
    <row r="9" spans="1:7" x14ac:dyDescent="0.25">
      <c r="A9" s="55">
        <v>5.5</v>
      </c>
      <c r="B9" s="30">
        <v>0.2</v>
      </c>
      <c r="C9" s="33"/>
      <c r="D9" s="33"/>
      <c r="E9" s="52"/>
      <c r="F9" s="41" t="s">
        <v>77</v>
      </c>
      <c r="G9" s="65"/>
    </row>
    <row r="10" spans="1:7" x14ac:dyDescent="0.25">
      <c r="A10" s="55">
        <v>158.99</v>
      </c>
      <c r="B10" s="30">
        <v>0.1</v>
      </c>
      <c r="C10" s="33"/>
      <c r="D10" s="33"/>
      <c r="E10" s="52"/>
      <c r="F10" s="31">
        <f>ROUND(SUM(E30:E38),2)</f>
        <v>0</v>
      </c>
      <c r="G10" s="65"/>
    </row>
    <row r="11" spans="1:7" x14ac:dyDescent="0.25">
      <c r="A11" s="55">
        <v>12.41</v>
      </c>
      <c r="B11" s="30">
        <v>0.15</v>
      </c>
      <c r="C11" s="33"/>
      <c r="D11" s="33"/>
      <c r="E11" s="52"/>
      <c r="F11" s="52"/>
      <c r="G11" s="53"/>
    </row>
    <row r="12" spans="1:7" x14ac:dyDescent="0.25">
      <c r="A12" s="55">
        <v>19.8</v>
      </c>
      <c r="B12" s="30">
        <v>0.13</v>
      </c>
      <c r="C12" s="33"/>
      <c r="D12" s="33"/>
      <c r="E12" s="52"/>
      <c r="F12" s="52"/>
      <c r="G12" s="53"/>
    </row>
    <row r="13" spans="1:7" x14ac:dyDescent="0.25">
      <c r="A13" s="55">
        <v>6.89</v>
      </c>
      <c r="B13" s="30">
        <v>0.05</v>
      </c>
      <c r="C13" s="33"/>
      <c r="D13" s="33"/>
      <c r="E13" s="52"/>
      <c r="F13" s="52"/>
      <c r="G13" s="53"/>
    </row>
    <row r="14" spans="1:7" x14ac:dyDescent="0.25">
      <c r="A14" s="49"/>
      <c r="B14" s="50"/>
      <c r="C14" s="51"/>
      <c r="D14" s="51"/>
      <c r="E14" s="52"/>
      <c r="F14" s="52"/>
      <c r="G14" s="53"/>
    </row>
    <row r="15" spans="1:7" ht="23.25" x14ac:dyDescent="0.35">
      <c r="A15" s="145" t="s">
        <v>73</v>
      </c>
      <c r="B15" s="146"/>
      <c r="C15" s="146"/>
      <c r="D15" s="146"/>
      <c r="E15" s="146"/>
      <c r="F15" s="146"/>
      <c r="G15" s="147"/>
    </row>
    <row r="16" spans="1:7" ht="15" customHeight="1" x14ac:dyDescent="0.35">
      <c r="A16" s="56"/>
      <c r="B16" s="57"/>
      <c r="C16" s="57"/>
      <c r="D16" s="57"/>
      <c r="E16" s="57"/>
      <c r="F16" s="57"/>
      <c r="G16" s="58"/>
    </row>
    <row r="17" spans="1:7" x14ac:dyDescent="0.25">
      <c r="A17" s="54" t="s">
        <v>13</v>
      </c>
      <c r="B17" s="29" t="s">
        <v>41</v>
      </c>
      <c r="C17" s="28" t="s">
        <v>42</v>
      </c>
      <c r="D17" s="28" t="s">
        <v>1</v>
      </c>
      <c r="E17" s="52"/>
      <c r="F17" s="52"/>
      <c r="G17" s="53"/>
    </row>
    <row r="18" spans="1:7" x14ac:dyDescent="0.25">
      <c r="A18" s="55">
        <v>9.99</v>
      </c>
      <c r="B18" s="34">
        <v>6.7500000000000004E-2</v>
      </c>
      <c r="C18" s="125"/>
      <c r="D18" s="33"/>
      <c r="E18" s="52"/>
      <c r="F18" s="52"/>
      <c r="G18" s="53"/>
    </row>
    <row r="19" spans="1:7" x14ac:dyDescent="0.25">
      <c r="A19" s="55">
        <v>12.36</v>
      </c>
      <c r="B19" s="34">
        <v>6.7500000000000004E-2</v>
      </c>
      <c r="C19" s="125"/>
      <c r="D19" s="33"/>
      <c r="E19" s="52"/>
      <c r="F19" s="52"/>
      <c r="G19" s="53"/>
    </row>
    <row r="20" spans="1:7" x14ac:dyDescent="0.25">
      <c r="A20" s="55">
        <v>965.35</v>
      </c>
      <c r="B20" s="34">
        <v>0.06</v>
      </c>
      <c r="C20" s="125"/>
      <c r="D20" s="33"/>
      <c r="E20" s="52"/>
      <c r="F20" s="52"/>
      <c r="G20" s="53"/>
    </row>
    <row r="21" spans="1:7" x14ac:dyDescent="0.25">
      <c r="A21" s="55">
        <v>15.48</v>
      </c>
      <c r="B21" s="34">
        <v>6.5000000000000002E-2</v>
      </c>
      <c r="C21" s="125"/>
      <c r="D21" s="33"/>
      <c r="E21" s="52"/>
      <c r="F21" s="52"/>
      <c r="G21" s="53"/>
    </row>
    <row r="22" spans="1:7" x14ac:dyDescent="0.25">
      <c r="A22" s="55">
        <v>236.98</v>
      </c>
      <c r="B22" s="34">
        <v>5.6000000000000001E-2</v>
      </c>
      <c r="C22" s="125"/>
      <c r="D22" s="33"/>
      <c r="E22" s="52"/>
      <c r="F22" s="52"/>
      <c r="G22" s="53"/>
    </row>
    <row r="23" spans="1:7" x14ac:dyDescent="0.25">
      <c r="A23" s="55">
        <v>69.36</v>
      </c>
      <c r="B23" s="34">
        <v>5.5E-2</v>
      </c>
      <c r="C23" s="125"/>
      <c r="D23" s="33"/>
      <c r="E23" s="52"/>
      <c r="F23" s="52"/>
      <c r="G23" s="53"/>
    </row>
    <row r="24" spans="1:7" x14ac:dyDescent="0.25">
      <c r="A24" s="55">
        <v>2754.8</v>
      </c>
      <c r="B24" s="34">
        <v>4.8000000000000001E-2</v>
      </c>
      <c r="C24" s="125"/>
      <c r="D24" s="33"/>
      <c r="E24" s="52"/>
      <c r="F24" s="52"/>
      <c r="G24" s="53"/>
    </row>
    <row r="25" spans="1:7" x14ac:dyDescent="0.25">
      <c r="A25" s="55">
        <v>6.89</v>
      </c>
      <c r="B25" s="34">
        <v>6.7500000000000004E-2</v>
      </c>
      <c r="C25" s="125"/>
      <c r="D25" s="33"/>
      <c r="E25" s="52"/>
      <c r="F25" s="52"/>
      <c r="G25" s="53"/>
    </row>
    <row r="26" spans="1:7" x14ac:dyDescent="0.25">
      <c r="A26" s="59"/>
      <c r="B26" s="41"/>
      <c r="C26" s="41"/>
      <c r="D26" s="51"/>
      <c r="E26" s="52"/>
      <c r="F26" s="52"/>
      <c r="G26" s="53"/>
    </row>
    <row r="27" spans="1:7" ht="23.25" x14ac:dyDescent="0.35">
      <c r="A27" s="145" t="s">
        <v>74</v>
      </c>
      <c r="B27" s="146"/>
      <c r="C27" s="146"/>
      <c r="D27" s="146"/>
      <c r="E27" s="146"/>
      <c r="F27" s="146"/>
      <c r="G27" s="147"/>
    </row>
    <row r="28" spans="1:7" x14ac:dyDescent="0.25">
      <c r="A28" s="59"/>
      <c r="B28" s="41"/>
      <c r="C28" s="41"/>
      <c r="D28" s="51"/>
      <c r="E28" s="52"/>
      <c r="F28" s="52"/>
      <c r="G28" s="53"/>
    </row>
    <row r="29" spans="1:7" x14ac:dyDescent="0.25">
      <c r="A29" s="54" t="s">
        <v>13</v>
      </c>
      <c r="B29" s="29" t="s">
        <v>2</v>
      </c>
      <c r="C29" s="28" t="s">
        <v>12</v>
      </c>
      <c r="D29" s="28" t="s">
        <v>10</v>
      </c>
      <c r="E29" s="28" t="s">
        <v>1</v>
      </c>
      <c r="F29" s="66"/>
      <c r="G29" s="53"/>
    </row>
    <row r="30" spans="1:7" x14ac:dyDescent="0.25">
      <c r="A30" s="55">
        <v>10</v>
      </c>
      <c r="B30" s="30">
        <v>0.05</v>
      </c>
      <c r="C30" s="33"/>
      <c r="D30" s="30">
        <v>6.7500000000000004E-2</v>
      </c>
      <c r="E30" s="33"/>
      <c r="F30" s="67"/>
      <c r="G30" s="53"/>
    </row>
    <row r="31" spans="1:7" x14ac:dyDescent="0.25">
      <c r="A31" s="55">
        <v>9.4600000000000009</v>
      </c>
      <c r="B31" s="30">
        <v>0.1</v>
      </c>
      <c r="C31" s="33"/>
      <c r="D31" s="30">
        <v>0.06</v>
      </c>
      <c r="E31" s="33"/>
      <c r="F31" s="67"/>
      <c r="G31" s="53"/>
    </row>
    <row r="32" spans="1:7" x14ac:dyDescent="0.25">
      <c r="A32" s="55">
        <v>10.29</v>
      </c>
      <c r="B32" s="30">
        <v>0.1</v>
      </c>
      <c r="C32" s="33"/>
      <c r="D32" s="30">
        <v>6.5000000000000002E-2</v>
      </c>
      <c r="E32" s="33"/>
      <c r="F32" s="67"/>
      <c r="G32" s="53"/>
    </row>
    <row r="33" spans="1:7" x14ac:dyDescent="0.25">
      <c r="A33" s="55">
        <v>18.989999999999998</v>
      </c>
      <c r="B33" s="30">
        <v>0.2</v>
      </c>
      <c r="C33" s="33"/>
      <c r="D33" s="30">
        <v>0.05</v>
      </c>
      <c r="E33" s="33"/>
      <c r="F33" s="67"/>
      <c r="G33" s="53"/>
    </row>
    <row r="34" spans="1:7" x14ac:dyDescent="0.25">
      <c r="A34" s="55">
        <v>25.8</v>
      </c>
      <c r="B34" s="30">
        <v>0.25</v>
      </c>
      <c r="C34" s="33"/>
      <c r="D34" s="30">
        <v>5.5E-2</v>
      </c>
      <c r="E34" s="33"/>
      <c r="F34" s="67"/>
      <c r="G34" s="53"/>
    </row>
    <row r="35" spans="1:7" x14ac:dyDescent="0.25">
      <c r="A35" s="55">
        <v>96.36</v>
      </c>
      <c r="B35" s="30">
        <v>0.05</v>
      </c>
      <c r="C35" s="33"/>
      <c r="D35" s="30">
        <v>5.6800000000000003E-2</v>
      </c>
      <c r="E35" s="33"/>
      <c r="F35" s="67"/>
      <c r="G35" s="53"/>
    </row>
    <row r="36" spans="1:7" x14ac:dyDescent="0.25">
      <c r="A36" s="55">
        <v>15.78</v>
      </c>
      <c r="B36" s="30">
        <v>0.3</v>
      </c>
      <c r="C36" s="33"/>
      <c r="D36" s="30">
        <v>3.5E-4</v>
      </c>
      <c r="E36" s="33"/>
      <c r="F36" s="67"/>
      <c r="G36" s="53"/>
    </row>
    <row r="37" spans="1:7" x14ac:dyDescent="0.25">
      <c r="A37" s="55">
        <v>123.36</v>
      </c>
      <c r="B37" s="30">
        <v>0.15</v>
      </c>
      <c r="C37" s="33"/>
      <c r="D37" s="30">
        <v>0.06</v>
      </c>
      <c r="E37" s="33"/>
      <c r="F37" s="67"/>
      <c r="G37" s="53"/>
    </row>
    <row r="38" spans="1:7" x14ac:dyDescent="0.25">
      <c r="A38" s="55">
        <v>2587.3200000000002</v>
      </c>
      <c r="B38" s="30">
        <v>0.75</v>
      </c>
      <c r="C38" s="33"/>
      <c r="D38" s="30">
        <v>4.8000000000000001E-2</v>
      </c>
      <c r="E38" s="33"/>
      <c r="F38" s="67"/>
      <c r="G38" s="53"/>
    </row>
    <row r="39" spans="1:7" x14ac:dyDescent="0.25">
      <c r="A39" s="59"/>
      <c r="B39" s="41"/>
      <c r="C39" s="41"/>
      <c r="D39" s="51"/>
      <c r="E39" s="52"/>
      <c r="F39" s="52"/>
      <c r="G39" s="53"/>
    </row>
    <row r="40" spans="1:7" ht="15.75" thickBot="1" x14ac:dyDescent="0.3">
      <c r="A40" s="60"/>
      <c r="B40" s="61"/>
      <c r="C40" s="61"/>
      <c r="D40" s="62"/>
      <c r="E40" s="63"/>
      <c r="F40" s="63"/>
      <c r="G40" s="64"/>
    </row>
  </sheetData>
  <sheetProtection sheet="1" objects="1" scenarios="1" formatCells="0" formatColumns="0" formatRows="0"/>
  <mergeCells count="3">
    <mergeCell ref="A1:G1"/>
    <mergeCell ref="A15:G15"/>
    <mergeCell ref="A27:G27"/>
  </mergeCells>
  <conditionalFormatting sqref="F4">
    <cfRule type="cellIs" dxfId="10" priority="3" operator="equal">
      <formula>210.53</formula>
    </cfRule>
  </conditionalFormatting>
  <conditionalFormatting sqref="F7">
    <cfRule type="cellIs" dxfId="9" priority="2" operator="equal">
      <formula>4281.43</formula>
    </cfRule>
  </conditionalFormatting>
  <conditionalFormatting sqref="F10">
    <cfRule type="cellIs" dxfId="8" priority="1" operator="equal">
      <formula>1057.44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K10" sqref="K10"/>
    </sheetView>
  </sheetViews>
  <sheetFormatPr defaultRowHeight="15" x14ac:dyDescent="0.25"/>
  <cols>
    <col min="1" max="1" width="20.5703125" customWidth="1"/>
    <col min="2" max="4" width="10.7109375" customWidth="1"/>
    <col min="5" max="5" width="10.28515625" customWidth="1"/>
    <col min="6" max="6" width="10.7109375" customWidth="1"/>
    <col min="7" max="7" width="11.5703125" bestFit="1" customWidth="1"/>
    <col min="8" max="8" width="12.5703125" bestFit="1" customWidth="1"/>
    <col min="9" max="9" width="11.5703125" bestFit="1" customWidth="1"/>
    <col min="10" max="10" width="12.42578125" customWidth="1"/>
    <col min="11" max="11" width="15.140625" customWidth="1"/>
    <col min="12" max="12" width="12.5703125" bestFit="1" customWidth="1"/>
    <col min="13" max="13" width="12.5703125" customWidth="1"/>
    <col min="14" max="14" width="3.5703125" customWidth="1"/>
    <col min="15" max="15" width="11.5703125" bestFit="1" customWidth="1"/>
    <col min="16" max="16" width="12.5703125" bestFit="1" customWidth="1"/>
  </cols>
  <sheetData>
    <row r="1" spans="1:14" ht="23.25" x14ac:dyDescent="0.35">
      <c r="A1" s="148" t="s">
        <v>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x14ac:dyDescent="0.25">
      <c r="A2" s="68"/>
      <c r="B2" s="69" t="s">
        <v>23</v>
      </c>
      <c r="C2" s="69"/>
      <c r="D2" s="69"/>
      <c r="E2" s="69"/>
      <c r="F2" s="69"/>
      <c r="G2" s="69"/>
      <c r="H2" s="70"/>
      <c r="I2" s="71"/>
      <c r="J2" s="69"/>
      <c r="K2" s="72"/>
      <c r="L2" s="72"/>
      <c r="M2" s="72"/>
      <c r="N2" s="65"/>
    </row>
    <row r="3" spans="1:14" s="81" customFormat="1" ht="36" x14ac:dyDescent="0.2">
      <c r="A3" s="95" t="s">
        <v>3</v>
      </c>
      <c r="B3" s="78" t="s">
        <v>9</v>
      </c>
      <c r="C3" s="78" t="s">
        <v>18</v>
      </c>
      <c r="D3" s="78" t="s">
        <v>14</v>
      </c>
      <c r="E3" s="78" t="s">
        <v>22</v>
      </c>
      <c r="F3" s="78" t="s">
        <v>46</v>
      </c>
      <c r="G3" s="78" t="s">
        <v>48</v>
      </c>
      <c r="H3" s="78" t="s">
        <v>47</v>
      </c>
      <c r="I3" s="78" t="s">
        <v>21</v>
      </c>
      <c r="J3" s="78" t="s">
        <v>37</v>
      </c>
      <c r="K3" s="79"/>
      <c r="L3" s="79"/>
      <c r="M3" s="79"/>
      <c r="N3" s="80"/>
    </row>
    <row r="4" spans="1:14" s="81" customFormat="1" ht="12" x14ac:dyDescent="0.2">
      <c r="A4" s="82" t="s">
        <v>31</v>
      </c>
      <c r="B4" s="83">
        <v>150</v>
      </c>
      <c r="C4" s="83">
        <v>430</v>
      </c>
      <c r="D4" s="127"/>
      <c r="E4" s="84">
        <v>200</v>
      </c>
      <c r="F4" s="84">
        <v>140</v>
      </c>
      <c r="G4" s="127"/>
      <c r="H4" s="126"/>
      <c r="I4" s="127"/>
      <c r="J4" s="127"/>
      <c r="K4" s="79"/>
      <c r="L4" s="79"/>
      <c r="M4" s="79"/>
      <c r="N4" s="80"/>
    </row>
    <row r="5" spans="1:14" s="81" customFormat="1" ht="12" x14ac:dyDescent="0.2">
      <c r="A5" s="82" t="s">
        <v>35</v>
      </c>
      <c r="B5" s="83">
        <v>190</v>
      </c>
      <c r="C5" s="83">
        <v>545</v>
      </c>
      <c r="D5" s="127"/>
      <c r="E5" s="84">
        <v>225</v>
      </c>
      <c r="F5" s="84">
        <v>132</v>
      </c>
      <c r="G5" s="127"/>
      <c r="H5" s="126"/>
      <c r="I5" s="127"/>
      <c r="J5" s="127"/>
      <c r="K5" s="85" t="s">
        <v>15</v>
      </c>
      <c r="L5" s="85" t="s">
        <v>39</v>
      </c>
      <c r="M5" s="86" t="s">
        <v>40</v>
      </c>
      <c r="N5" s="80"/>
    </row>
    <row r="6" spans="1:14" s="81" customFormat="1" ht="12" x14ac:dyDescent="0.2">
      <c r="A6" s="82" t="s">
        <v>32</v>
      </c>
      <c r="B6" s="83">
        <v>195</v>
      </c>
      <c r="C6" s="83">
        <v>650</v>
      </c>
      <c r="D6" s="127"/>
      <c r="E6" s="84">
        <v>100</v>
      </c>
      <c r="F6" s="84">
        <v>16</v>
      </c>
      <c r="G6" s="127"/>
      <c r="H6" s="126"/>
      <c r="I6" s="127"/>
      <c r="J6" s="127"/>
      <c r="K6" s="87">
        <f>J10+L19+L28</f>
        <v>0</v>
      </c>
      <c r="L6" s="87">
        <f>M28</f>
        <v>0</v>
      </c>
      <c r="M6" s="88">
        <f>K6-L6</f>
        <v>0</v>
      </c>
      <c r="N6" s="80"/>
    </row>
    <row r="7" spans="1:14" s="81" customFormat="1" ht="12" x14ac:dyDescent="0.2">
      <c r="A7" s="82" t="s">
        <v>33</v>
      </c>
      <c r="B7" s="83">
        <v>160</v>
      </c>
      <c r="C7" s="83">
        <v>450</v>
      </c>
      <c r="D7" s="127"/>
      <c r="E7" s="84">
        <v>225</v>
      </c>
      <c r="F7" s="84">
        <v>97</v>
      </c>
      <c r="G7" s="127"/>
      <c r="H7" s="126"/>
      <c r="I7" s="127"/>
      <c r="J7" s="127"/>
      <c r="K7" s="89">
        <f>ROUND(K6,0)</f>
        <v>0</v>
      </c>
      <c r="L7" s="89">
        <f t="shared" ref="L7:M7" si="0">ROUND(L6,0)</f>
        <v>0</v>
      </c>
      <c r="M7" s="90">
        <f t="shared" si="0"/>
        <v>0</v>
      </c>
      <c r="N7" s="80"/>
    </row>
    <row r="8" spans="1:14" s="81" customFormat="1" ht="12" x14ac:dyDescent="0.2">
      <c r="A8" s="82" t="s">
        <v>34</v>
      </c>
      <c r="B8" s="83">
        <v>145</v>
      </c>
      <c r="C8" s="83">
        <v>599</v>
      </c>
      <c r="D8" s="127"/>
      <c r="E8" s="84">
        <v>200</v>
      </c>
      <c r="F8" s="84">
        <v>68</v>
      </c>
      <c r="G8" s="127"/>
      <c r="H8" s="126"/>
      <c r="I8" s="127"/>
      <c r="J8" s="127"/>
      <c r="K8" s="79"/>
      <c r="L8" s="79"/>
      <c r="M8" s="79"/>
      <c r="N8" s="80"/>
    </row>
    <row r="9" spans="1:14" s="81" customFormat="1" ht="12" x14ac:dyDescent="0.2">
      <c r="A9" s="82" t="s">
        <v>36</v>
      </c>
      <c r="B9" s="83">
        <v>205</v>
      </c>
      <c r="C9" s="83">
        <v>799</v>
      </c>
      <c r="D9" s="127"/>
      <c r="E9" s="84">
        <v>125</v>
      </c>
      <c r="F9" s="84">
        <v>28</v>
      </c>
      <c r="G9" s="127"/>
      <c r="H9" s="126"/>
      <c r="I9" s="127"/>
      <c r="J9" s="127"/>
      <c r="K9" s="79"/>
      <c r="L9" s="79"/>
      <c r="M9" s="79"/>
      <c r="N9" s="80"/>
    </row>
    <row r="10" spans="1:14" s="81" customFormat="1" ht="12" x14ac:dyDescent="0.2">
      <c r="A10" s="91"/>
      <c r="B10" s="92"/>
      <c r="C10" s="92"/>
      <c r="D10" s="93"/>
      <c r="E10" s="92"/>
      <c r="F10" s="92"/>
      <c r="G10" s="92"/>
      <c r="H10" s="92"/>
      <c r="I10" s="92"/>
      <c r="J10" s="94">
        <f>SUM(J4:J9)</f>
        <v>0</v>
      </c>
      <c r="K10" s="79"/>
      <c r="L10" s="79"/>
      <c r="M10" s="79"/>
      <c r="N10" s="80"/>
    </row>
    <row r="11" spans="1:14" x14ac:dyDescent="0.25">
      <c r="A11" s="73"/>
      <c r="B11" s="74" t="s">
        <v>24</v>
      </c>
      <c r="C11" s="74"/>
      <c r="D11" s="74"/>
      <c r="E11" s="74"/>
      <c r="F11" s="74"/>
      <c r="G11" s="75"/>
      <c r="H11" s="74"/>
      <c r="I11" s="74"/>
      <c r="J11" s="74"/>
      <c r="K11" s="74"/>
      <c r="L11" s="74"/>
      <c r="M11" s="72"/>
      <c r="N11" s="65"/>
    </row>
    <row r="12" spans="1:14" s="81" customFormat="1" ht="24" x14ac:dyDescent="0.2">
      <c r="A12" s="95" t="s">
        <v>3</v>
      </c>
      <c r="B12" s="78" t="s">
        <v>9</v>
      </c>
      <c r="C12" s="78" t="s">
        <v>18</v>
      </c>
      <c r="D12" s="78" t="s">
        <v>17</v>
      </c>
      <c r="E12" s="78" t="s">
        <v>16</v>
      </c>
      <c r="F12" s="78" t="s">
        <v>14</v>
      </c>
      <c r="G12" s="78" t="s">
        <v>19</v>
      </c>
      <c r="H12" s="78" t="s">
        <v>46</v>
      </c>
      <c r="I12" s="78" t="s">
        <v>48</v>
      </c>
      <c r="J12" s="78" t="s">
        <v>47</v>
      </c>
      <c r="K12" s="78" t="s">
        <v>21</v>
      </c>
      <c r="L12" s="78" t="s">
        <v>37</v>
      </c>
      <c r="M12" s="79"/>
      <c r="N12" s="80"/>
    </row>
    <row r="13" spans="1:14" s="81" customFormat="1" ht="12" x14ac:dyDescent="0.2">
      <c r="A13" s="82" t="s">
        <v>31</v>
      </c>
      <c r="B13" s="83">
        <v>150</v>
      </c>
      <c r="C13" s="83">
        <v>430</v>
      </c>
      <c r="D13" s="96">
        <v>0.1</v>
      </c>
      <c r="E13" s="128"/>
      <c r="F13" s="127"/>
      <c r="G13" s="127"/>
      <c r="H13" s="84">
        <v>41</v>
      </c>
      <c r="I13" s="127"/>
      <c r="J13" s="126"/>
      <c r="K13" s="127"/>
      <c r="L13" s="127"/>
      <c r="M13" s="79"/>
      <c r="N13" s="80"/>
    </row>
    <row r="14" spans="1:14" s="81" customFormat="1" ht="12" x14ac:dyDescent="0.2">
      <c r="A14" s="82" t="s">
        <v>35</v>
      </c>
      <c r="B14" s="83">
        <v>190</v>
      </c>
      <c r="C14" s="83">
        <v>545</v>
      </c>
      <c r="D14" s="96">
        <v>0.15</v>
      </c>
      <c r="E14" s="128"/>
      <c r="F14" s="127"/>
      <c r="G14" s="127"/>
      <c r="H14" s="84">
        <v>36</v>
      </c>
      <c r="I14" s="127"/>
      <c r="J14" s="126"/>
      <c r="K14" s="127"/>
      <c r="L14" s="127"/>
      <c r="M14" s="79"/>
      <c r="N14" s="80"/>
    </row>
    <row r="15" spans="1:14" s="81" customFormat="1" ht="12" x14ac:dyDescent="0.2">
      <c r="A15" s="82" t="s">
        <v>32</v>
      </c>
      <c r="B15" s="83">
        <v>195</v>
      </c>
      <c r="C15" s="83">
        <v>650</v>
      </c>
      <c r="D15" s="96">
        <v>0.2</v>
      </c>
      <c r="E15" s="128"/>
      <c r="F15" s="127"/>
      <c r="G15" s="127"/>
      <c r="H15" s="84">
        <v>16</v>
      </c>
      <c r="I15" s="127"/>
      <c r="J15" s="126"/>
      <c r="K15" s="127"/>
      <c r="L15" s="127"/>
      <c r="M15" s="79"/>
      <c r="N15" s="80"/>
    </row>
    <row r="16" spans="1:14" s="81" customFormat="1" ht="12" x14ac:dyDescent="0.2">
      <c r="A16" s="82" t="s">
        <v>33</v>
      </c>
      <c r="B16" s="83">
        <v>160</v>
      </c>
      <c r="C16" s="83">
        <v>450</v>
      </c>
      <c r="D16" s="96">
        <v>0.25</v>
      </c>
      <c r="E16" s="128"/>
      <c r="F16" s="127"/>
      <c r="G16" s="127"/>
      <c r="H16" s="84">
        <v>98</v>
      </c>
      <c r="I16" s="127"/>
      <c r="J16" s="126"/>
      <c r="K16" s="127"/>
      <c r="L16" s="127"/>
      <c r="M16" s="79"/>
      <c r="N16" s="80"/>
    </row>
    <row r="17" spans="1:14" s="81" customFormat="1" ht="12" x14ac:dyDescent="0.2">
      <c r="A17" s="82" t="s">
        <v>34</v>
      </c>
      <c r="B17" s="83">
        <v>145</v>
      </c>
      <c r="C17" s="83">
        <v>599</v>
      </c>
      <c r="D17" s="96">
        <v>0.3</v>
      </c>
      <c r="E17" s="128"/>
      <c r="F17" s="127"/>
      <c r="G17" s="127"/>
      <c r="H17" s="84">
        <v>104</v>
      </c>
      <c r="I17" s="127"/>
      <c r="J17" s="126"/>
      <c r="K17" s="127"/>
      <c r="L17" s="127"/>
      <c r="M17" s="79"/>
      <c r="N17" s="80"/>
    </row>
    <row r="18" spans="1:14" s="81" customFormat="1" ht="12" x14ac:dyDescent="0.2">
      <c r="A18" s="82" t="s">
        <v>36</v>
      </c>
      <c r="B18" s="83">
        <v>205</v>
      </c>
      <c r="C18" s="83">
        <v>799</v>
      </c>
      <c r="D18" s="96">
        <v>0.25</v>
      </c>
      <c r="E18" s="128"/>
      <c r="F18" s="127"/>
      <c r="G18" s="127"/>
      <c r="H18" s="84">
        <v>15</v>
      </c>
      <c r="I18" s="127"/>
      <c r="J18" s="126"/>
      <c r="K18" s="127"/>
      <c r="L18" s="127"/>
      <c r="M18" s="79"/>
      <c r="N18" s="80"/>
    </row>
    <row r="19" spans="1:14" s="81" customFormat="1" ht="12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4">
        <f>ROUND(SUM(L13:L18),1)</f>
        <v>0</v>
      </c>
      <c r="M19" s="79"/>
      <c r="N19" s="80"/>
    </row>
    <row r="20" spans="1:14" x14ac:dyDescent="0.25">
      <c r="A20" s="76"/>
      <c r="B20" s="77" t="s">
        <v>38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5"/>
    </row>
    <row r="21" spans="1:14" s="81" customFormat="1" ht="24" x14ac:dyDescent="0.2">
      <c r="A21" s="95" t="s">
        <v>3</v>
      </c>
      <c r="B21" s="78" t="s">
        <v>9</v>
      </c>
      <c r="C21" s="78" t="s">
        <v>18</v>
      </c>
      <c r="D21" s="78" t="s">
        <v>17</v>
      </c>
      <c r="E21" s="78" t="s">
        <v>16</v>
      </c>
      <c r="F21" s="78" t="s">
        <v>14</v>
      </c>
      <c r="G21" s="78" t="s">
        <v>19</v>
      </c>
      <c r="H21" s="78" t="s">
        <v>46</v>
      </c>
      <c r="I21" s="78" t="s">
        <v>48</v>
      </c>
      <c r="J21" s="78" t="s">
        <v>47</v>
      </c>
      <c r="K21" s="78" t="s">
        <v>21</v>
      </c>
      <c r="L21" s="78" t="s">
        <v>37</v>
      </c>
      <c r="M21" s="78" t="s">
        <v>39</v>
      </c>
      <c r="N21" s="80"/>
    </row>
    <row r="22" spans="1:14" s="81" customFormat="1" ht="12" x14ac:dyDescent="0.2">
      <c r="A22" s="82" t="s">
        <v>31</v>
      </c>
      <c r="B22" s="83">
        <v>150</v>
      </c>
      <c r="C22" s="83">
        <v>430</v>
      </c>
      <c r="D22" s="96">
        <v>0.15</v>
      </c>
      <c r="E22" s="127"/>
      <c r="F22" s="127"/>
      <c r="G22" s="127"/>
      <c r="H22" s="84">
        <v>10</v>
      </c>
      <c r="I22" s="127"/>
      <c r="J22" s="126"/>
      <c r="K22" s="127"/>
      <c r="L22" s="127"/>
      <c r="M22" s="127">
        <f>J22*B22</f>
        <v>0</v>
      </c>
      <c r="N22" s="80"/>
    </row>
    <row r="23" spans="1:14" s="81" customFormat="1" ht="12" x14ac:dyDescent="0.2">
      <c r="A23" s="82" t="s">
        <v>35</v>
      </c>
      <c r="B23" s="83">
        <v>190</v>
      </c>
      <c r="C23" s="83">
        <v>545</v>
      </c>
      <c r="D23" s="96">
        <v>0.25</v>
      </c>
      <c r="E23" s="127"/>
      <c r="F23" s="127"/>
      <c r="G23" s="127"/>
      <c r="H23" s="84">
        <v>48</v>
      </c>
      <c r="I23" s="127"/>
      <c r="J23" s="126"/>
      <c r="K23" s="127"/>
      <c r="L23" s="127"/>
      <c r="M23" s="127">
        <f t="shared" ref="M23:M27" si="1">J23*B23</f>
        <v>0</v>
      </c>
      <c r="N23" s="80"/>
    </row>
    <row r="24" spans="1:14" s="81" customFormat="1" ht="12" x14ac:dyDescent="0.2">
      <c r="A24" s="82" t="s">
        <v>32</v>
      </c>
      <c r="B24" s="83">
        <v>195</v>
      </c>
      <c r="C24" s="83">
        <v>650</v>
      </c>
      <c r="D24" s="96">
        <v>0.4</v>
      </c>
      <c r="E24" s="127"/>
      <c r="F24" s="127"/>
      <c r="G24" s="127"/>
      <c r="H24" s="84">
        <v>60</v>
      </c>
      <c r="I24" s="127"/>
      <c r="J24" s="126"/>
      <c r="K24" s="127"/>
      <c r="L24" s="127"/>
      <c r="M24" s="127">
        <f t="shared" si="1"/>
        <v>0</v>
      </c>
      <c r="N24" s="80"/>
    </row>
    <row r="25" spans="1:14" s="81" customFormat="1" ht="12" x14ac:dyDescent="0.2">
      <c r="A25" s="82" t="s">
        <v>33</v>
      </c>
      <c r="B25" s="83">
        <v>160</v>
      </c>
      <c r="C25" s="83">
        <v>450</v>
      </c>
      <c r="D25" s="96">
        <v>0.1</v>
      </c>
      <c r="E25" s="127"/>
      <c r="F25" s="127"/>
      <c r="G25" s="127"/>
      <c r="H25" s="84">
        <v>15</v>
      </c>
      <c r="I25" s="127"/>
      <c r="J25" s="126"/>
      <c r="K25" s="127"/>
      <c r="L25" s="127"/>
      <c r="M25" s="127">
        <f t="shared" si="1"/>
        <v>0</v>
      </c>
      <c r="N25" s="80"/>
    </row>
    <row r="26" spans="1:14" s="81" customFormat="1" ht="12" x14ac:dyDescent="0.2">
      <c r="A26" s="82" t="s">
        <v>34</v>
      </c>
      <c r="B26" s="83">
        <v>145</v>
      </c>
      <c r="C26" s="83">
        <v>599</v>
      </c>
      <c r="D26" s="96">
        <v>0.1</v>
      </c>
      <c r="E26" s="127"/>
      <c r="F26" s="127"/>
      <c r="G26" s="127"/>
      <c r="H26" s="84">
        <v>12</v>
      </c>
      <c r="I26" s="127"/>
      <c r="J26" s="126"/>
      <c r="K26" s="127"/>
      <c r="L26" s="127"/>
      <c r="M26" s="127">
        <f t="shared" si="1"/>
        <v>0</v>
      </c>
      <c r="N26" s="80"/>
    </row>
    <row r="27" spans="1:14" s="81" customFormat="1" ht="12" x14ac:dyDescent="0.2">
      <c r="A27" s="82" t="s">
        <v>36</v>
      </c>
      <c r="B27" s="83">
        <v>205</v>
      </c>
      <c r="C27" s="83">
        <v>799</v>
      </c>
      <c r="D27" s="96">
        <v>0.5</v>
      </c>
      <c r="E27" s="127"/>
      <c r="F27" s="127"/>
      <c r="G27" s="127"/>
      <c r="H27" s="84">
        <v>39</v>
      </c>
      <c r="I27" s="127"/>
      <c r="J27" s="126"/>
      <c r="K27" s="127"/>
      <c r="L27" s="127"/>
      <c r="M27" s="127">
        <f t="shared" si="1"/>
        <v>0</v>
      </c>
      <c r="N27" s="80"/>
    </row>
    <row r="28" spans="1:14" s="81" customFormat="1" ht="12" x14ac:dyDescent="0.2">
      <c r="A28" s="97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94">
        <f>ROUND(SUM(L22:L27),1)</f>
        <v>0</v>
      </c>
      <c r="M28" s="94">
        <f>ROUND(SUM(M22:M27),1)</f>
        <v>0</v>
      </c>
      <c r="N28" s="80"/>
    </row>
    <row r="29" spans="1:14" s="81" customFormat="1" ht="12.75" thickBo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</sheetData>
  <sheetProtection sheet="1" objects="1" scenarios="1" formatCells="0" formatColumns="0" formatRows="0"/>
  <mergeCells count="1">
    <mergeCell ref="A1:N1"/>
  </mergeCells>
  <conditionalFormatting sqref="K6">
    <cfRule type="cellIs" dxfId="7" priority="8" operator="equal">
      <formula>"359.199.39"</formula>
    </cfRule>
  </conditionalFormatting>
  <conditionalFormatting sqref="K7">
    <cfRule type="cellIs" dxfId="6" priority="7" operator="equal">
      <formula>277331</formula>
    </cfRule>
  </conditionalFormatting>
  <conditionalFormatting sqref="L7">
    <cfRule type="cellIs" dxfId="5" priority="6" operator="equal">
      <formula>18155</formula>
    </cfRule>
  </conditionalFormatting>
  <conditionalFormatting sqref="M7">
    <cfRule type="cellIs" dxfId="4" priority="5" operator="equal">
      <formula>259176</formula>
    </cfRule>
  </conditionalFormatting>
  <conditionalFormatting sqref="J10">
    <cfRule type="cellIs" dxfId="3" priority="4" operator="equal">
      <formula>163904.78</formula>
    </cfRule>
  </conditionalFormatting>
  <conditionalFormatting sqref="L19">
    <cfRule type="cellIs" dxfId="2" priority="3" operator="equal">
      <formula>74292.3</formula>
    </cfRule>
  </conditionalFormatting>
  <conditionalFormatting sqref="L28">
    <cfRule type="cellIs" dxfId="1" priority="2" operator="equal">
      <formula>39134.4</formula>
    </cfRule>
  </conditionalFormatting>
  <conditionalFormatting sqref="M28">
    <cfRule type="cellIs" dxfId="0" priority="1" operator="equal">
      <formula>18155</formula>
    </cfRule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Score Sheet</vt:lpstr>
      <vt:lpstr>Scenario 1</vt:lpstr>
      <vt:lpstr>Scenario 2</vt:lpstr>
      <vt:lpstr>Scenario 3</vt:lpstr>
      <vt:lpstr>Scenario 4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Rees</dc:creator>
  <cp:lastModifiedBy>Megan Rees</cp:lastModifiedBy>
  <cp:lastPrinted>2015-09-17T13:28:22Z</cp:lastPrinted>
  <dcterms:created xsi:type="dcterms:W3CDTF">2015-04-16T17:12:31Z</dcterms:created>
  <dcterms:modified xsi:type="dcterms:W3CDTF">2018-11-08T20:42:00Z</dcterms:modified>
</cp:coreProperties>
</file>